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60" windowWidth="20490" windowHeight="7560" firstSheet="3" activeTab="7"/>
  </bookViews>
  <sheets>
    <sheet name="Bevétel 1.melléklet" sheetId="162" r:id="rId1"/>
    <sheet name="Bevétel Önkorm.2.melléklet " sheetId="99" r:id="rId2"/>
    <sheet name="Bevétel Önk.köt.fel. 3. m." sheetId="145" r:id="rId3"/>
    <sheet name="Támogatás 4. melléklet" sheetId="58" r:id="rId4"/>
    <sheet name="Mérleg 5. melléklet" sheetId="164" r:id="rId5"/>
    <sheet name="Előirányzat felh. 6.melléklet" sheetId="155" r:id="rId6"/>
    <sheet name="mérleg 3 éves 7.melléklet" sheetId="165" r:id="rId7"/>
    <sheet name="Saját bevétel 50% 8.melléklet" sheetId="158" r:id="rId8"/>
  </sheets>
  <definedNames>
    <definedName name="_xlnm.Print_Titles" localSheetId="3">'Támogatás 4. melléklet'!$4:$6</definedName>
    <definedName name="_xlnm.Print_Area" localSheetId="0">'Bevétel 1.melléklet'!$A$1:$E$46</definedName>
    <definedName name="_xlnm.Print_Area" localSheetId="6">'mérleg 3 éves 7.melléklet'!$A$1:$E$36</definedName>
    <definedName name="_xlnm.Print_Area" localSheetId="4">'Mérleg 5. melléklet'!$A$1:$D$67</definedName>
    <definedName name="_xlnm.Print_Area" localSheetId="3">'Támogatás 4. melléklet'!$A$4:$H$24</definedName>
  </definedNames>
  <calcPr calcId="145621"/>
</workbook>
</file>

<file path=xl/calcChain.xml><?xml version="1.0" encoding="utf-8"?>
<calcChain xmlns="http://schemas.openxmlformats.org/spreadsheetml/2006/main">
  <c r="B17" i="165" l="1"/>
  <c r="B16" i="165"/>
  <c r="B29" i="165"/>
  <c r="B27" i="165"/>
  <c r="B28" i="165"/>
  <c r="B26" i="165"/>
  <c r="B14" i="165"/>
  <c r="B13" i="165"/>
  <c r="B10" i="165"/>
  <c r="B11" i="165"/>
  <c r="B12" i="165"/>
  <c r="B9" i="165"/>
  <c r="B32" i="155"/>
  <c r="B30" i="155" l="1"/>
  <c r="B31" i="155"/>
  <c r="B29" i="155"/>
  <c r="B26" i="155"/>
  <c r="B27" i="155"/>
  <c r="B25" i="155"/>
  <c r="B24" i="155"/>
  <c r="B23" i="155"/>
  <c r="E10" i="155"/>
  <c r="D61" i="164"/>
  <c r="D60" i="164" s="1"/>
  <c r="H8" i="58" l="1"/>
  <c r="D23" i="145"/>
  <c r="B11" i="145"/>
  <c r="D26" i="99"/>
  <c r="B11" i="99"/>
  <c r="B25" i="162"/>
  <c r="B9" i="162"/>
  <c r="D24" i="165" l="1"/>
  <c r="J17" i="155"/>
  <c r="K17" i="155"/>
  <c r="L17" i="155"/>
  <c r="E17" i="155"/>
  <c r="D17" i="155"/>
  <c r="C17" i="155"/>
  <c r="N10" i="155"/>
  <c r="K10" i="155"/>
  <c r="M10" i="155"/>
  <c r="L10" i="155"/>
  <c r="J10" i="155"/>
  <c r="I10" i="155"/>
  <c r="H10" i="155"/>
  <c r="G10" i="155"/>
  <c r="F10" i="155"/>
  <c r="E27" i="155"/>
  <c r="H21" i="58" l="1"/>
  <c r="F10" i="145"/>
  <c r="E46" i="162" l="1"/>
  <c r="D41" i="164" l="1"/>
  <c r="D15" i="165" s="1"/>
  <c r="G27" i="155" l="1"/>
  <c r="E30" i="162" l="1"/>
  <c r="E29" i="162"/>
  <c r="E27" i="162"/>
  <c r="E20" i="162"/>
  <c r="E19" i="162"/>
  <c r="D19" i="164" s="1"/>
  <c r="E18" i="162"/>
  <c r="N27" i="155" l="1"/>
  <c r="M27" i="155"/>
  <c r="L27" i="155"/>
  <c r="K27" i="155"/>
  <c r="J27" i="155"/>
  <c r="I27" i="155"/>
  <c r="H27" i="155"/>
  <c r="F27" i="155"/>
  <c r="D27" i="155"/>
  <c r="C27" i="155"/>
  <c r="O33" i="155"/>
  <c r="O26" i="155"/>
  <c r="I24" i="145" l="1"/>
  <c r="H24" i="145"/>
  <c r="G24" i="145"/>
  <c r="F24" i="145"/>
  <c r="E24" i="145"/>
  <c r="D24" i="145"/>
  <c r="C24" i="145"/>
  <c r="B24" i="145"/>
  <c r="J23" i="145"/>
  <c r="J22" i="145"/>
  <c r="J21" i="145"/>
  <c r="J20" i="145"/>
  <c r="J19" i="145"/>
  <c r="J18" i="145"/>
  <c r="J17" i="145"/>
  <c r="J16" i="145"/>
  <c r="J15" i="145"/>
  <c r="J14" i="145"/>
  <c r="J13" i="145"/>
  <c r="J12" i="145"/>
  <c r="J11" i="145"/>
  <c r="J10" i="145"/>
  <c r="J9" i="145"/>
  <c r="J8" i="145"/>
  <c r="J22" i="99"/>
  <c r="J24" i="145" l="1"/>
  <c r="E8" i="158"/>
  <c r="F8" i="158" s="1"/>
  <c r="C7" i="158"/>
  <c r="D7" i="158" s="1"/>
  <c r="E7" i="158" s="1"/>
  <c r="F7" i="158" s="1"/>
  <c r="H10" i="58"/>
  <c r="D26" i="165" l="1"/>
  <c r="D23" i="164" l="1"/>
  <c r="D25" i="164"/>
  <c r="D27" i="164"/>
  <c r="D24" i="164" l="1"/>
  <c r="E45" i="162"/>
  <c r="D40" i="164" s="1"/>
  <c r="D17" i="165" s="1"/>
  <c r="E44" i="162"/>
  <c r="E43" i="162"/>
  <c r="D29" i="165" s="1"/>
  <c r="E42" i="162"/>
  <c r="D14" i="165" s="1"/>
  <c r="D13" i="165" s="1"/>
  <c r="D41" i="162"/>
  <c r="C41" i="162"/>
  <c r="B41" i="162"/>
  <c r="E40" i="162"/>
  <c r="E39" i="162"/>
  <c r="D38" i="162"/>
  <c r="C38" i="162"/>
  <c r="B38" i="162"/>
  <c r="E33" i="162"/>
  <c r="E32" i="162"/>
  <c r="D31" i="162"/>
  <c r="C31" i="162"/>
  <c r="D32" i="164"/>
  <c r="D31" i="164"/>
  <c r="E28" i="162"/>
  <c r="D30" i="164" s="1"/>
  <c r="D11" i="165" s="1"/>
  <c r="E26" i="162"/>
  <c r="E25" i="162"/>
  <c r="D24" i="162"/>
  <c r="D21" i="162" s="1"/>
  <c r="C24" i="162"/>
  <c r="C21" i="162" s="1"/>
  <c r="B24" i="162"/>
  <c r="E23" i="162"/>
  <c r="D20" i="164"/>
  <c r="D18" i="164"/>
  <c r="D17" i="162"/>
  <c r="C17" i="162"/>
  <c r="B17" i="162"/>
  <c r="E16" i="162"/>
  <c r="D14" i="164" s="1"/>
  <c r="E15" i="162"/>
  <c r="E14" i="162"/>
  <c r="E13" i="162"/>
  <c r="D12" i="164" s="1"/>
  <c r="E12" i="162"/>
  <c r="D11" i="164" s="1"/>
  <c r="E11" i="162"/>
  <c r="D10" i="164" s="1"/>
  <c r="E10" i="162"/>
  <c r="D9" i="164" s="1"/>
  <c r="E9" i="162"/>
  <c r="D8" i="164" s="1"/>
  <c r="D8" i="162"/>
  <c r="D7" i="162" s="1"/>
  <c r="C8" i="162"/>
  <c r="C7" i="162" s="1"/>
  <c r="B8" i="162"/>
  <c r="C34" i="162" l="1"/>
  <c r="D7" i="164"/>
  <c r="D6" i="164" s="1"/>
  <c r="D9" i="165" s="1"/>
  <c r="B15" i="155"/>
  <c r="D12" i="165"/>
  <c r="B14" i="155"/>
  <c r="D25" i="165"/>
  <c r="B21" i="162"/>
  <c r="E21" i="162" s="1"/>
  <c r="C5" i="158"/>
  <c r="D5" i="158" s="1"/>
  <c r="E5" i="158" s="1"/>
  <c r="F5" i="158" s="1"/>
  <c r="C37" i="162"/>
  <c r="C36" i="162" s="1"/>
  <c r="D17" i="164"/>
  <c r="D22" i="165" s="1"/>
  <c r="B13" i="155"/>
  <c r="B7" i="162"/>
  <c r="D37" i="162"/>
  <c r="E41" i="162"/>
  <c r="D39" i="164" s="1"/>
  <c r="B37" i="162"/>
  <c r="B36" i="162" s="1"/>
  <c r="E31" i="162"/>
  <c r="E17" i="162"/>
  <c r="D21" i="164"/>
  <c r="D10" i="165" s="1"/>
  <c r="D34" i="162"/>
  <c r="E24" i="162"/>
  <c r="E8" i="162"/>
  <c r="E38" i="162"/>
  <c r="D38" i="164" s="1"/>
  <c r="B10" i="155" l="1"/>
  <c r="D28" i="165"/>
  <c r="D27" i="165" s="1"/>
  <c r="D37" i="164"/>
  <c r="B17" i="155" s="1"/>
  <c r="B34" i="162"/>
  <c r="E34" i="162" s="1"/>
  <c r="D36" i="162"/>
  <c r="E37" i="162"/>
  <c r="E36" i="162" s="1"/>
  <c r="B11" i="155"/>
  <c r="E7" i="162"/>
  <c r="D36" i="164"/>
  <c r="D18" i="165"/>
  <c r="B12" i="155"/>
  <c r="D67" i="164" l="1"/>
  <c r="O14" i="155" l="1"/>
  <c r="J17" i="99"/>
  <c r="J12" i="99"/>
  <c r="H19" i="58"/>
  <c r="F12" i="158" l="1"/>
  <c r="F13" i="158" s="1"/>
  <c r="F14" i="158" s="1"/>
  <c r="E12" i="158"/>
  <c r="E13" i="158" s="1"/>
  <c r="E14" i="158" s="1"/>
  <c r="D12" i="158"/>
  <c r="D13" i="158" s="1"/>
  <c r="D14" i="158" s="1"/>
  <c r="C12" i="158"/>
  <c r="C13" i="158" l="1"/>
  <c r="C14" i="158" s="1"/>
  <c r="M25" i="155"/>
  <c r="J25" i="155"/>
  <c r="K25" i="155"/>
  <c r="L25" i="155"/>
  <c r="H25" i="155"/>
  <c r="I25" i="155"/>
  <c r="G25" i="155"/>
  <c r="F25" i="155"/>
  <c r="E25" i="155"/>
  <c r="D25" i="155"/>
  <c r="C25" i="155"/>
  <c r="O11" i="155" l="1"/>
  <c r="O12" i="155"/>
  <c r="O13" i="155"/>
  <c r="O15" i="155"/>
  <c r="O17" i="155"/>
  <c r="M34" i="155" l="1"/>
  <c r="L34" i="155"/>
  <c r="K34" i="155"/>
  <c r="J34" i="155"/>
  <c r="I34" i="155"/>
  <c r="H34" i="155"/>
  <c r="G34" i="155"/>
  <c r="F34" i="155"/>
  <c r="E34" i="155"/>
  <c r="O30" i="155"/>
  <c r="O29" i="155"/>
  <c r="O28" i="155"/>
  <c r="N18" i="155"/>
  <c r="M18" i="155"/>
  <c r="L18" i="155"/>
  <c r="K18" i="155"/>
  <c r="J18" i="155"/>
  <c r="I18" i="155"/>
  <c r="H18" i="155"/>
  <c r="G18" i="155"/>
  <c r="F18" i="155"/>
  <c r="E18" i="155"/>
  <c r="D18" i="155"/>
  <c r="O10" i="155"/>
  <c r="O18" i="155" s="1"/>
  <c r="C18" i="155" l="1"/>
  <c r="H23" i="58" l="1"/>
  <c r="O27" i="155" l="1"/>
  <c r="H15" i="58" l="1"/>
  <c r="J8" i="99" l="1"/>
  <c r="J10" i="99" l="1"/>
  <c r="B30" i="165" l="1"/>
  <c r="H18" i="58" l="1"/>
  <c r="H20" i="58"/>
  <c r="H24" i="58" l="1"/>
  <c r="H7" i="58"/>
  <c r="C27" i="99" l="1"/>
  <c r="D27" i="99"/>
  <c r="E27" i="99"/>
  <c r="F27" i="99"/>
  <c r="G27" i="99"/>
  <c r="H27" i="99"/>
  <c r="I27" i="99"/>
  <c r="J24" i="99"/>
  <c r="J13" i="99"/>
  <c r="J25" i="99" l="1"/>
  <c r="J20" i="99" l="1"/>
  <c r="J21" i="99"/>
  <c r="J16" i="99"/>
  <c r="B27" i="99" l="1"/>
  <c r="J9" i="99" l="1"/>
  <c r="J11" i="99"/>
  <c r="J14" i="99"/>
  <c r="J15" i="99"/>
  <c r="J18" i="99"/>
  <c r="J19" i="99"/>
  <c r="J23" i="99"/>
  <c r="J26" i="99"/>
  <c r="D54" i="164" l="1"/>
  <c r="B28" i="155" s="1"/>
  <c r="D47" i="164"/>
  <c r="N25" i="155"/>
  <c r="O25" i="155" s="1"/>
  <c r="O32" i="155"/>
  <c r="N24" i="155"/>
  <c r="J27" i="99"/>
  <c r="O24" i="155" l="1"/>
  <c r="B34" i="155" l="1"/>
  <c r="B18" i="155"/>
  <c r="D23" i="155"/>
  <c r="D34" i="155" s="1"/>
  <c r="C23" i="155"/>
  <c r="N23" i="155" l="1"/>
  <c r="N34" i="155" s="1"/>
  <c r="C34" i="155"/>
  <c r="O23" i="155" l="1"/>
  <c r="O34" i="155" s="1"/>
  <c r="D30" i="165"/>
  <c r="F30" i="165" s="1"/>
  <c r="D32" i="165" l="1"/>
  <c r="B18" i="165" l="1"/>
  <c r="B32" i="165" s="1"/>
  <c r="D65" i="164"/>
  <c r="D66" i="164" s="1"/>
</calcChain>
</file>

<file path=xl/sharedStrings.xml><?xml version="1.0" encoding="utf-8"?>
<sst xmlns="http://schemas.openxmlformats.org/spreadsheetml/2006/main" count="389" uniqueCount="254">
  <si>
    <t>Megnevezés</t>
  </si>
  <si>
    <t>Működési bevételek</t>
  </si>
  <si>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</si>
  <si>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</si>
  <si>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</si>
  <si>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</si>
  <si>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</si>
  <si>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</si>
  <si>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</si>
  <si>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</si>
  <si>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</si>
  <si>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</si>
  <si>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8.</t>
  </si>
  <si>
    <t>Összesen:</t>
  </si>
  <si>
    <t>21.</t>
  </si>
  <si>
    <t>13.</t>
  </si>
  <si>
    <t>mutató</t>
  </si>
  <si>
    <t>Müködési kiadás összesen:</t>
  </si>
  <si>
    <t>Müködési bevétel összesen:</t>
  </si>
  <si>
    <t>Felhalmozási kiadások</t>
  </si>
  <si>
    <t>Felhalmozási bevételek</t>
  </si>
  <si>
    <t>Felhalmozási kiadás összesen:</t>
  </si>
  <si>
    <t>Felhalmozási bevétel összesen:</t>
  </si>
  <si>
    <t>M i n d ö s s z e s e n  :</t>
  </si>
  <si>
    <t>Összesen</t>
  </si>
  <si>
    <t>12.</t>
  </si>
  <si>
    <t>hozzájárulás</t>
  </si>
  <si>
    <t>összege Ft</t>
  </si>
  <si>
    <t>Támogatási jogcím</t>
  </si>
  <si>
    <t>Előirányzat</t>
  </si>
  <si>
    <t>BEVÉTELEK</t>
  </si>
  <si>
    <t>BEVÉTEL ÖSSZESEN</t>
  </si>
  <si>
    <t>KIADÁSOK</t>
  </si>
  <si>
    <t>KIADÁS ÖSSZESEN</t>
  </si>
  <si>
    <t>B E V É T E L E K</t>
  </si>
  <si>
    <t>Sor-
szám</t>
  </si>
  <si>
    <t>Bevételi jogcím</t>
  </si>
  <si>
    <t>K I A D Á S O K</t>
  </si>
  <si>
    <t>Sor-szám</t>
  </si>
  <si>
    <t>Kiadási jogcímek</t>
  </si>
  <si>
    <t>14.</t>
  </si>
  <si>
    <t>16.</t>
  </si>
  <si>
    <t>17.</t>
  </si>
  <si>
    <t>15.</t>
  </si>
  <si>
    <t>18.</t>
  </si>
  <si>
    <t>19.</t>
  </si>
  <si>
    <t>20.</t>
  </si>
  <si>
    <t>22.</t>
  </si>
  <si>
    <t>23.</t>
  </si>
  <si>
    <t>24.</t>
  </si>
  <si>
    <t>25.</t>
  </si>
  <si>
    <t>26.</t>
  </si>
  <si>
    <t>27.</t>
  </si>
  <si>
    <t>Bevételi jogcímek</t>
  </si>
  <si>
    <t>Helyi adók</t>
  </si>
  <si>
    <t>Osztalékok, koncessziós díjak, hozam</t>
  </si>
  <si>
    <t>Díjak, pótlékok bírságok</t>
  </si>
  <si>
    <t>Tárgyi eszközök, immateriális javak, vagyoni értékű jog értékesítése, 
vagyonhasznosításból származó bevétel</t>
  </si>
  <si>
    <t>Részvények, részesedések értékesítése</t>
  </si>
  <si>
    <t>Vállalatértékesítésből, privatizációból származó bevételek</t>
  </si>
  <si>
    <t>Kezességvállalással kapcsolatos megtérülés</t>
  </si>
  <si>
    <t>SAJÁT BEVÉTELEK ÖSSZESEN*</t>
  </si>
  <si>
    <t>Egyek Nagyközség Önkormányzat saját bevételeinek részletezése az adósságot keletkeztető ügyletből származó tárgyévi fizetési kötelezettség megállapításához</t>
  </si>
  <si>
    <t>Önkormányzati támogatás összesen: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</si>
  <si>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</si>
  <si>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</si>
  <si>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</si>
  <si>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</si>
  <si>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</si>
  <si>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</si>
  <si>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</si>
  <si>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</si>
  <si>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</si>
  <si>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</si>
  <si>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B114. Települési önkormányzatok kulturális feladatainak támogatása</t>
  </si>
  <si>
    <t>B116 Helyi önkormányzatok kiegészítő támogatása</t>
  </si>
  <si>
    <t>B115 Működési célú központosított előirányzatok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</si>
  <si>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</si>
  <si>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</si>
  <si>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</si>
  <si>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</si>
  <si>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</si>
  <si>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</si>
  <si>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</si>
  <si>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</si>
  <si>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</si>
  <si>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</si>
  <si>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</si>
  <si>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</si>
  <si>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</si>
  <si>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</si>
  <si>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</si>
  <si>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</si>
  <si>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</si>
  <si>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013350 Az önkormányzati vagyonnal való gazdálk-sal kapcs. Feladatok</t>
  </si>
  <si>
    <t>066020 Város és községgazdálkodás</t>
  </si>
  <si>
    <t>018010 Önkormányzatok elszámolásai a közp-i ktg.vetéssel</t>
  </si>
  <si>
    <t>900020 Önkormányzati funkciókra nem sorolható bevételek államháztartásoknak</t>
  </si>
  <si>
    <t>107055 Falugondoki, tanyagondnoki feladatok ellátása</t>
  </si>
  <si>
    <t>041237 Közfogallkoztatási mintaprogram</t>
  </si>
  <si>
    <t>013320 Köztemető fenntartás és működtetés</t>
  </si>
  <si>
    <t>12 hó</t>
  </si>
  <si>
    <t>Költségvetési bevétel rovatrend</t>
  </si>
  <si>
    <t>K1. Személyi juttatások</t>
  </si>
  <si>
    <t>K3. Dologi kiadások</t>
  </si>
  <si>
    <t>K4. Ellátottak pénzbeli juttatásai</t>
  </si>
  <si>
    <t>K6. Beruházások</t>
  </si>
  <si>
    <t>K7. Felújítások</t>
  </si>
  <si>
    <t>K8. Egyéb felhalmozási célú kiadások</t>
  </si>
  <si>
    <t>K9. Finanszírozási kiadások (működési)</t>
  </si>
  <si>
    <t>K9. Finanszírozási kiadások (felhalmozási)</t>
  </si>
  <si>
    <t>K9. Finanszírozási kiadások</t>
  </si>
  <si>
    <t>072111 Háziorvosi alapellátás</t>
  </si>
  <si>
    <t>K2. Munkaadókat terhelő járulékok és szociális hozzájárulási adó</t>
  </si>
  <si>
    <t>K5. Egyéb működési célú kiadások (tartalék nélkül)</t>
  </si>
  <si>
    <t>K5. Egyéb működési célú kiadások</t>
  </si>
  <si>
    <t>ebből: tartalék (működési)</t>
  </si>
  <si>
    <t>B3. Közhatalmi bevételek</t>
  </si>
  <si>
    <t>B8. Finanszírozási bevételek (működési)</t>
  </si>
  <si>
    <t>B8. Finanszírozási bevételek (felhalmozási)</t>
  </si>
  <si>
    <t>B21. Felhalmozási célú önkormányzati támogatások (központosított előirányzatok,  vis maior)</t>
  </si>
  <si>
    <t>K11. Foglalkoztatottak személyi juttatásai</t>
  </si>
  <si>
    <t>K12. Külső személyi juttatások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</si>
  <si>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</si>
  <si>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</si>
  <si>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</si>
  <si>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B115. Működési célú központosított előirányzatok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</si>
  <si>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</si>
  <si>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</si>
  <si>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</si>
  <si>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</si>
  <si>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</si>
  <si>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</si>
  <si>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</si>
  <si>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</si>
  <si>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</si>
  <si>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</si>
  <si>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</si>
  <si>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</si>
  <si>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</si>
  <si>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 xml:space="preserve"> KIADÁSOK ÖSSZESEN: </t>
  </si>
  <si>
    <t xml:space="preserve">K5. Egyéb működési célú kiadások </t>
  </si>
  <si>
    <t>B116. Helyi önkormányzatok kiegészítő támogatása</t>
  </si>
  <si>
    <t>B16. Egyéb működési célú támogatások bevételei államháztartáson belülről</t>
  </si>
  <si>
    <t>B8111. Hosszú lejáratú hitelek, kölcsön felvétele</t>
  </si>
  <si>
    <t>Adósságot keletkeztető ügyletből származó tárgyévi összes fizetési kötelezettség (tőke+kamat)</t>
  </si>
  <si>
    <t>B8192. Rövid lejáratú kölcsönök bevételei</t>
  </si>
  <si>
    <t>K915. Finanszírozási kiadások</t>
  </si>
  <si>
    <t>K9. Finanszírozási kiadások felhalmozási</t>
  </si>
  <si>
    <t>28.</t>
  </si>
  <si>
    <t>29.</t>
  </si>
  <si>
    <t>30.</t>
  </si>
  <si>
    <t>31.</t>
  </si>
  <si>
    <t>32.</t>
  </si>
  <si>
    <t>33.</t>
  </si>
  <si>
    <t>34.</t>
  </si>
  <si>
    <t>35.</t>
  </si>
  <si>
    <t>Egyéb központi támogatás</t>
  </si>
  <si>
    <t>Pótlékok, bírságok egyéb közhatalmi bevételek</t>
  </si>
  <si>
    <t>B113. Települési önkormányzatok szociális feladatainak támogatása</t>
  </si>
  <si>
    <t>B814. Államháztartáson belüli megelőlegezések</t>
  </si>
  <si>
    <t>B.14. Működési célú visszatérítendő támogatások, kölcsönök visszatérülése államháztartáson belülről</t>
  </si>
  <si>
    <t>Fajlagos összeg</t>
  </si>
  <si>
    <t>042180 Állat- egészségügyi ellátás</t>
  </si>
  <si>
    <t>011130 Önk-k és önkormányzati hivatalok jogalkotási és ált. ig. tevékenysége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</si>
  <si>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</si>
  <si>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</si>
  <si>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>B74. Fehalmozási célú visszatérítendő támogatások, kölcsönök visszatérülése államháztartáson kívülről</t>
  </si>
  <si>
    <t>B75. Egyéb felhalmozási célú átvett pénzeszközök</t>
  </si>
  <si>
    <t>052020 Szennyvíz gyűjtése, tisztítása és elhelyezése</t>
  </si>
  <si>
    <t>B14. Működési célú visszatérítendő támogatások, kölcsönök visszatérülése államháztartáson belülről</t>
  </si>
  <si>
    <t>Működésképtelen önkormányzatok egyéb támogatása</t>
  </si>
  <si>
    <t>K513. Tartalékok (felhalmozási)</t>
  </si>
  <si>
    <t xml:space="preserve">            maradvány igénybevétel</t>
  </si>
  <si>
    <t>ebből: maradvány igénybevétel</t>
  </si>
  <si>
    <t>Államháztartáson belüli megelőlegezés</t>
  </si>
  <si>
    <t>Egyek Nagyközség Önkormányzat és költségvetési szervei bevételei forrásonként, főbb jogcím-csoportonkénti részletezettségben</t>
  </si>
  <si>
    <t>B31. Jövedelemadók</t>
  </si>
  <si>
    <t>adatok forintban</t>
  </si>
  <si>
    <t>018030 Támogatási célú finanszírozási műveletek</t>
  </si>
  <si>
    <t>Adójellegű bevételek</t>
  </si>
  <si>
    <t>B31. Magánszemélyek jövedelemadói</t>
  </si>
  <si>
    <t>K513. Tartalékok</t>
  </si>
  <si>
    <t>K513. Tartalékok (működési)</t>
  </si>
  <si>
    <t>ebből: felhalmozási célú hitelfelvétel</t>
  </si>
  <si>
    <t xml:space="preserve"> ebből K914. Államháztartáson belüli megelőlegezések</t>
  </si>
  <si>
    <t>B.15.Működési célú visszatérítendő támogatások, kölcsönök igénybevétele államháztartáson belülről</t>
  </si>
  <si>
    <t>Működési kiadások</t>
  </si>
  <si>
    <t>045120 Út- autópálya építés</t>
  </si>
  <si>
    <t>107080 Esélyegyenlőség elősegítését célzó tevékenységek és programok</t>
  </si>
  <si>
    <t>B36. Egyéb közhatalmi bevételek (bírság, pótlék, mezőőri díj, talajterhelési díj)</t>
  </si>
  <si>
    <t>K915. Központi irányítószervi támogatás</t>
  </si>
  <si>
    <t>Adatok forintban</t>
  </si>
  <si>
    <t>B8112. Rövid lejáratú hitelek, kölcsönök felvétele</t>
  </si>
  <si>
    <t>041233 Hosszabb időtartamú közfoglalkoztatás</t>
  </si>
  <si>
    <t>047120 Piac üzemeltetése</t>
  </si>
  <si>
    <t>107060 Egyéb szociális pénzbeni és természetbeni ellátások</t>
  </si>
  <si>
    <t>Önkormányzati Hivatal működésének támogatása (kiegészítéssel növelt összeg)</t>
  </si>
  <si>
    <t>Egyéb kötelező önkormányzati feladatok támogatása</t>
  </si>
  <si>
    <t>Lakott külterülettel kapcsolatos feladatok támogatása</t>
  </si>
  <si>
    <t xml:space="preserve">Szünidei étkeztetés támogatása </t>
  </si>
  <si>
    <t>Falugondnoki vagy tanyagondnoki szolgáltatás</t>
  </si>
  <si>
    <t>A telpülési önkormányzatok szociális és gyermekjóléti feladatainak támogatása</t>
  </si>
  <si>
    <t>A települési önkormányzatok kulturális feladatainak támogatása</t>
  </si>
  <si>
    <t>A települési önkormányzatok gyermekétkeztetési feladatainak támogatása</t>
  </si>
  <si>
    <t>A telpülési önkormányzatok működésének általános támogatása</t>
  </si>
  <si>
    <t>Zöldterület-gazdálkodással kapcsolatos feladatok ell.tám.</t>
  </si>
  <si>
    <t>Közvilágítás fenntartásának támogatása</t>
  </si>
  <si>
    <t>Köztemető fenntartásával kapcsolatos feladatok támogatása</t>
  </si>
  <si>
    <t>Közutak fenntartásának támogatása</t>
  </si>
  <si>
    <t>2025. évi előirányzat</t>
  </si>
  <si>
    <t>Települési önkormányzatok szociális eladatainak egyéb támogatása</t>
  </si>
  <si>
    <t xml:space="preserve">Települési önkormányzatok kulturális feladatainak támogatása </t>
  </si>
  <si>
    <t>072210 Járóbeteg gyógyító szakellátása</t>
  </si>
  <si>
    <t>2026. évi előirányzat</t>
  </si>
  <si>
    <t>K512. Tartalék (működési, felhalmozási)</t>
  </si>
  <si>
    <t>ebből: működési célú hitelfelvétel</t>
  </si>
  <si>
    <t>MINDÖSSZESEN: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</si>
  <si>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</si>
  <si>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</si>
  <si>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</si>
  <si>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</si>
  <si>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</si>
  <si>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</si>
  <si>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</si>
  <si>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</si>
  <si>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</si>
  <si>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</si>
  <si>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</si>
  <si>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</si>
  <si>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2027. évi előirányzat</t>
  </si>
  <si>
    <t>B.816 Központi irányítószervi támogatás</t>
  </si>
  <si>
    <t>K915 Központi irányítószervi támogatás</t>
  </si>
  <si>
    <t>Egyek Nagyközség Önkormányzatának 2025. évi bevételei</t>
  </si>
  <si>
    <t>2025. évi terv</t>
  </si>
  <si>
    <t>Egyek Nagyközség Önkormányzatának 2025. évre tervezett bevételei kötelező feladatonként</t>
  </si>
  <si>
    <t xml:space="preserve">Egyek Nagyközség Önkormányzatának 2025. évi állami támogatása </t>
  </si>
  <si>
    <t>2025. ÉV</t>
  </si>
  <si>
    <t>2025. évi előirányzat 
Önkormányzat</t>
  </si>
  <si>
    <t>2025. évi előirányzat Tárkányi Béla Könyvtár és Művelődési Ház</t>
  </si>
  <si>
    <t xml:space="preserve">2025. évi előirányzat Egyeki Polgármesteri Hivatal </t>
  </si>
  <si>
    <t xml:space="preserve">2025. évi előirányzat 
Egyek Nagyközség Önkormányzata </t>
  </si>
  <si>
    <t>Egyek Nagyközség Önkormányzat pénzügyi mérlege: 2023-2025. év</t>
  </si>
  <si>
    <t xml:space="preserve">2025. évi előirányzat </t>
  </si>
  <si>
    <t>Egyek Nagyközség Önkormányzat 2025. évi előirányzat-felhasználási ütemterve</t>
  </si>
  <si>
    <t xml:space="preserve">                                              Egyek Nagyközség Önkormányzata működési és felhalmozási célú bevételeinek és kiadásainak 2023. évi tényleges, 2024. évi várható és 2025. évi eredeti előirányzata mérleg rendszerben</t>
  </si>
  <si>
    <t>2025. évi eredeti előirányzat</t>
  </si>
  <si>
    <t>2028. évi előirányzat</t>
  </si>
  <si>
    <t>Polgármesteri illetményhez és költségtérítéshez nyújtott támogatás</t>
  </si>
  <si>
    <t>074032 Ifjúság-egészségügyi gondozás</t>
  </si>
  <si>
    <t>B23. Felhalmozási célú visszatérítendő támogatások, kölcsönök visszatérülése államháztartáson belülről</t>
  </si>
  <si>
    <t>2025. Évi Költségvetési kiadások összesen</t>
  </si>
  <si>
    <t>2025. évi Költségvetési bevételek összesen</t>
  </si>
  <si>
    <t>ebből:Központi, irányítószervi támogatás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</si>
</sst>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</numFmts>
  <fonts count="7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b/>
      <sz val="14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sz val="8"/>
      <name val="Times New Roman CE"/>
      <charset val="238"/>
    </font>
    <font>
      <b/>
      <sz val="11"/>
      <name val="Times New Roman CE"/>
      <family val="1"/>
      <charset val="238"/>
    </font>
    <font>
      <b/>
      <u/>
      <sz val="8"/>
      <name val="Arial"/>
      <family val="2"/>
    </font>
    <font>
      <i/>
      <sz val="10"/>
      <name val="Arial"/>
      <family val="2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sz val="10"/>
      <name val="Times New Roman"/>
      <family val="1"/>
    </font>
    <font>
      <i/>
      <sz val="10"/>
      <name val="Arial CE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b/>
      <sz val="14"/>
      <name val="Times New Roman"/>
      <family val="1"/>
      <charset val="238"/>
    </font>
    <font>
      <i/>
      <sz val="10"/>
      <color indexed="8"/>
      <name val="Arial"/>
      <family val="2"/>
    </font>
    <font>
      <sz val="10"/>
      <name val="Times New Roman CE"/>
      <charset val="238"/>
    </font>
    <font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i/>
      <sz val="11"/>
      <name val="Times New Roman CE"/>
      <charset val="238"/>
    </font>
    <font>
      <b/>
      <sz val="9"/>
      <name val="Arial CE"/>
      <charset val="238"/>
    </font>
    <font>
      <b/>
      <i/>
      <sz val="10"/>
      <name val="Times New Roman"/>
      <family val="1"/>
      <charset val="238"/>
    </font>
    <font>
      <b/>
      <i/>
      <sz val="11"/>
      <name val="Arial"/>
      <family val="2"/>
    </font>
    <font>
      <b/>
      <i/>
      <sz val="11"/>
      <name val="Times New Roman"/>
      <family val="1"/>
      <charset val="238"/>
    </font>
    <font>
      <i/>
      <sz val="11"/>
      <name val="Arial CE"/>
      <charset val="238"/>
    </font>
    <font>
      <b/>
      <sz val="11"/>
      <name val="Times New Roman CE"/>
      <charset val="238"/>
    </font>
    <font>
      <sz val="11"/>
      <name val="Times New Roman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10"/>
      <color indexed="8"/>
      <name val="Arial"/>
      <family val="2"/>
      <charset val="238"/>
    </font>
    <font>
      <b/>
      <i/>
      <sz val="14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i/>
      <sz val="10"/>
      <color indexed="8"/>
      <name val="Arial CE"/>
      <charset val="238"/>
    </font>
    <font>
      <i/>
      <sz val="10"/>
      <color indexed="8"/>
      <name val="Arial"/>
      <family val="2"/>
    </font>
    <font>
      <i/>
      <sz val="10"/>
      <color indexed="8"/>
      <name val="Arial"/>
      <family val="2"/>
      <charset val="238"/>
    </font>
    <font>
      <sz val="8"/>
      <name val="Times New Roman"/>
      <family val="1"/>
      <charset val="238"/>
    </font>
    <font>
      <b/>
      <i/>
      <sz val="11"/>
      <color theme="1"/>
      <name val="Arial"/>
      <family val="2"/>
      <charset val="238"/>
    </font>
    <font>
      <b/>
      <sz val="12"/>
      <name val="Arial CE"/>
      <charset val="238"/>
    </font>
    <font>
      <sz val="9"/>
      <color rgb="FFFF0000"/>
      <name val="Arial CE"/>
      <charset val="238"/>
    </font>
    <font>
      <i/>
      <sz val="8"/>
      <name val="Arial CE"/>
      <charset val="238"/>
    </font>
    <font>
      <i/>
      <sz val="8"/>
      <color indexed="8"/>
      <name val="Arial CE"/>
      <charset val="238"/>
    </font>
    <font>
      <b/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6" fillId="0" borderId="0"/>
    <xf numFmtId="0" fontId="22" fillId="0" borderId="0"/>
    <xf numFmtId="43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</cellStyleXfs>
  <cellXfs count="478">
    <xf numFmtId="0" fontId="0" fillId="0" borderId="0" xfId="0"/>
    <xf numFmtId="0" fontId="0" fillId="0" borderId="0" xfId="0" applyBorder="1"/>
    <xf numFmtId="3" fontId="0" fillId="0" borderId="0" xfId="0" applyNumberFormat="1"/>
    <xf numFmtId="3" fontId="0" fillId="0" borderId="0" xfId="0" applyNumberFormat="1" applyBorder="1"/>
    <xf numFmtId="0" fontId="4" fillId="0" borderId="0" xfId="0" applyFont="1"/>
    <xf numFmtId="0" fontId="4" fillId="0" borderId="0" xfId="0" applyFont="1" applyBorder="1"/>
    <xf numFmtId="3" fontId="4" fillId="0" borderId="0" xfId="0" applyNumberFormat="1" applyFont="1" applyBorder="1"/>
    <xf numFmtId="0" fontId="4" fillId="0" borderId="0" xfId="0" applyFont="1" applyFill="1" applyBorder="1"/>
    <xf numFmtId="3" fontId="4" fillId="0" borderId="0" xfId="0" applyNumberFormat="1" applyFont="1" applyBorder="1" applyAlignment="1">
      <alignment horizontal="right"/>
    </xf>
    <xf numFmtId="0" fontId="5" fillId="0" borderId="0" xfId="0" applyFont="1"/>
    <xf numFmtId="0" fontId="5" fillId="0" borderId="0" xfId="0" applyFont="1" applyBorder="1"/>
    <xf numFmtId="3" fontId="5" fillId="0" borderId="0" xfId="0" applyNumberFormat="1" applyFont="1" applyBorder="1"/>
    <xf numFmtId="0" fontId="5" fillId="0" borderId="2" xfId="0" applyFont="1" applyBorder="1"/>
    <xf numFmtId="3" fontId="4" fillId="0" borderId="0" xfId="0" applyNumberFormat="1" applyFont="1" applyBorder="1" applyAlignment="1"/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2" fillId="0" borderId="8" xfId="0" applyFont="1" applyBorder="1"/>
    <xf numFmtId="0" fontId="16" fillId="0" borderId="0" xfId="0" applyFont="1"/>
    <xf numFmtId="0" fontId="15" fillId="0" borderId="12" xfId="0" applyFont="1" applyBorder="1" applyAlignment="1">
      <alignment horizontal="left"/>
    </xf>
    <xf numFmtId="0" fontId="15" fillId="0" borderId="12" xfId="0" applyFont="1" applyBorder="1" applyAlignment="1">
      <alignment horizontal="center"/>
    </xf>
    <xf numFmtId="0" fontId="15" fillId="0" borderId="12" xfId="0" applyFont="1" applyBorder="1"/>
    <xf numFmtId="3" fontId="16" fillId="0" borderId="12" xfId="0" applyNumberFormat="1" applyFont="1" applyBorder="1"/>
    <xf numFmtId="0" fontId="15" fillId="0" borderId="0" xfId="0" applyFont="1"/>
    <xf numFmtId="3" fontId="16" fillId="0" borderId="0" xfId="0" applyNumberFormat="1" applyFont="1"/>
    <xf numFmtId="164" fontId="21" fillId="0" borderId="0" xfId="4" applyNumberFormat="1" applyFont="1" applyFill="1" applyBorder="1" applyAlignment="1" applyProtection="1">
      <alignment horizontal="centerContinuous" vertical="center"/>
    </xf>
    <xf numFmtId="0" fontId="25" fillId="0" borderId="12" xfId="0" applyFont="1" applyBorder="1"/>
    <xf numFmtId="3" fontId="17" fillId="0" borderId="12" xfId="0" applyNumberFormat="1" applyFont="1" applyBorder="1"/>
    <xf numFmtId="0" fontId="12" fillId="0" borderId="13" xfId="4" applyFont="1" applyFill="1" applyBorder="1" applyAlignment="1" applyProtection="1">
      <alignment horizontal="center" vertical="center" wrapText="1"/>
    </xf>
    <xf numFmtId="0" fontId="12" fillId="0" borderId="14" xfId="4" applyFont="1" applyFill="1" applyBorder="1" applyAlignment="1" applyProtection="1">
      <alignment horizontal="center" vertical="center" wrapText="1"/>
    </xf>
    <xf numFmtId="0" fontId="12" fillId="0" borderId="15" xfId="4" applyFont="1" applyFill="1" applyBorder="1" applyAlignment="1" applyProtection="1">
      <alignment horizontal="center" vertical="center" wrapText="1"/>
    </xf>
    <xf numFmtId="0" fontId="12" fillId="0" borderId="16" xfId="4" applyFont="1" applyFill="1" applyBorder="1" applyAlignment="1" applyProtection="1">
      <alignment horizontal="left" vertical="center" wrapText="1" indent="1"/>
    </xf>
    <xf numFmtId="0" fontId="10" fillId="0" borderId="12" xfId="4" applyFont="1" applyFill="1" applyBorder="1" applyAlignment="1" applyProtection="1">
      <alignment horizontal="left" vertical="center" wrapText="1" indent="1"/>
    </xf>
    <xf numFmtId="0" fontId="10" fillId="0" borderId="17" xfId="4" applyFont="1" applyFill="1" applyBorder="1" applyAlignment="1" applyProtection="1">
      <alignment horizontal="left" vertical="center" wrapText="1" indent="1"/>
    </xf>
    <xf numFmtId="0" fontId="10" fillId="0" borderId="18" xfId="4" applyFont="1" applyFill="1" applyBorder="1" applyAlignment="1" applyProtection="1">
      <alignment horizontal="left" vertical="center" wrapText="1" indent="1"/>
    </xf>
    <xf numFmtId="0" fontId="12" fillId="0" borderId="9" xfId="4" applyFont="1" applyFill="1" applyBorder="1" applyAlignment="1" applyProtection="1">
      <alignment horizontal="left" vertical="center" wrapText="1" indent="1"/>
    </xf>
    <xf numFmtId="164" fontId="12" fillId="0" borderId="7" xfId="4" applyNumberFormat="1" applyFont="1" applyFill="1" applyBorder="1" applyAlignment="1" applyProtection="1">
      <alignment horizontal="centerContinuous" vertical="center"/>
    </xf>
    <xf numFmtId="0" fontId="12" fillId="0" borderId="19" xfId="4" applyFont="1" applyFill="1" applyBorder="1" applyAlignment="1" applyProtection="1">
      <alignment vertical="center" wrapText="1"/>
    </xf>
    <xf numFmtId="0" fontId="10" fillId="0" borderId="20" xfId="4" applyFont="1" applyFill="1" applyBorder="1" applyAlignment="1" applyProtection="1">
      <alignment horizontal="left" vertical="center" wrapText="1" indent="1"/>
    </xf>
    <xf numFmtId="0" fontId="12" fillId="0" borderId="14" xfId="4" applyFont="1" applyFill="1" applyBorder="1" applyAlignment="1" applyProtection="1">
      <alignment vertical="center" wrapText="1"/>
    </xf>
    <xf numFmtId="0" fontId="27" fillId="0" borderId="0" xfId="0" applyFont="1"/>
    <xf numFmtId="0" fontId="15" fillId="0" borderId="12" xfId="0" applyFont="1" applyFill="1" applyBorder="1"/>
    <xf numFmtId="3" fontId="16" fillId="0" borderId="12" xfId="0" applyNumberFormat="1" applyFont="1" applyFill="1" applyBorder="1"/>
    <xf numFmtId="0" fontId="0" fillId="0" borderId="0" xfId="0" applyFill="1"/>
    <xf numFmtId="0" fontId="3" fillId="0" borderId="0" xfId="0" applyFont="1"/>
    <xf numFmtId="165" fontId="12" fillId="0" borderId="15" xfId="1" applyNumberFormat="1" applyFont="1" applyFill="1" applyBorder="1" applyAlignment="1" applyProtection="1">
      <alignment vertical="center" wrapText="1"/>
    </xf>
    <xf numFmtId="165" fontId="12" fillId="0" borderId="27" xfId="1" applyNumberFormat="1" applyFont="1" applyFill="1" applyBorder="1" applyAlignment="1" applyProtection="1">
      <alignment vertical="center" wrapText="1"/>
    </xf>
    <xf numFmtId="0" fontId="31" fillId="0" borderId="0" xfId="0" applyFont="1"/>
    <xf numFmtId="0" fontId="33" fillId="0" borderId="0" xfId="0" applyFont="1"/>
    <xf numFmtId="0" fontId="12" fillId="0" borderId="26" xfId="4" applyFont="1" applyFill="1" applyBorder="1" applyAlignment="1" applyProtection="1">
      <alignment horizontal="left" vertical="center" wrapText="1" indent="1"/>
    </xf>
    <xf numFmtId="165" fontId="12" fillId="0" borderId="8" xfId="1" applyNumberFormat="1" applyFont="1" applyFill="1" applyBorder="1" applyAlignment="1" applyProtection="1">
      <alignment vertical="center" wrapText="1"/>
    </xf>
    <xf numFmtId="0" fontId="12" fillId="0" borderId="0" xfId="4" applyFont="1" applyFill="1" applyBorder="1" applyAlignment="1" applyProtection="1">
      <alignment horizontal="center" vertical="center" wrapText="1"/>
    </xf>
    <xf numFmtId="0" fontId="10" fillId="0" borderId="0" xfId="4" applyFont="1" applyFill="1" applyBorder="1" applyAlignment="1" applyProtection="1">
      <alignment horizontal="left" vertical="center"/>
    </xf>
    <xf numFmtId="49" fontId="10" fillId="0" borderId="0" xfId="4" applyNumberFormat="1" applyFont="1" applyFill="1" applyBorder="1" applyAlignment="1" applyProtection="1">
      <alignment horizontal="left" vertical="center"/>
    </xf>
    <xf numFmtId="0" fontId="15" fillId="0" borderId="12" xfId="0" applyFont="1" applyBorder="1" applyAlignment="1">
      <alignment wrapText="1"/>
    </xf>
    <xf numFmtId="165" fontId="4" fillId="0" borderId="0" xfId="1" applyNumberFormat="1" applyFont="1"/>
    <xf numFmtId="165" fontId="0" fillId="0" borderId="0" xfId="0" applyNumberFormat="1"/>
    <xf numFmtId="0" fontId="10" fillId="0" borderId="22" xfId="4" applyFont="1" applyFill="1" applyBorder="1" applyAlignment="1" applyProtection="1">
      <alignment horizontal="left" vertical="center" wrapText="1" indent="2"/>
    </xf>
    <xf numFmtId="0" fontId="12" fillId="2" borderId="8" xfId="0" applyFont="1" applyFill="1" applyBorder="1" applyAlignment="1">
      <alignment horizontal="center"/>
    </xf>
    <xf numFmtId="0" fontId="0" fillId="2" borderId="0" xfId="0" applyFill="1"/>
    <xf numFmtId="0" fontId="0" fillId="0" borderId="0" xfId="0" applyAlignment="1">
      <alignment horizontal="center"/>
    </xf>
    <xf numFmtId="165" fontId="27" fillId="0" borderId="0" xfId="1" applyNumberFormat="1" applyFont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2" borderId="0" xfId="0" applyFont="1" applyFill="1" applyBorder="1" applyAlignment="1">
      <alignment horizontal="center" wrapText="1"/>
    </xf>
    <xf numFmtId="0" fontId="20" fillId="2" borderId="0" xfId="0" applyFont="1" applyFill="1" applyBorder="1" applyAlignment="1">
      <alignment horizontal="center" wrapText="1"/>
    </xf>
    <xf numFmtId="3" fontId="20" fillId="2" borderId="8" xfId="0" applyNumberFormat="1" applyFont="1" applyFill="1" applyBorder="1"/>
    <xf numFmtId="3" fontId="0" fillId="2" borderId="0" xfId="0" applyNumberFormat="1" applyFill="1"/>
    <xf numFmtId="0" fontId="29" fillId="2" borderId="0" xfId="0" applyFont="1" applyFill="1"/>
    <xf numFmtId="3" fontId="29" fillId="2" borderId="0" xfId="0" applyNumberFormat="1" applyFont="1" applyFill="1"/>
    <xf numFmtId="0" fontId="37" fillId="0" borderId="0" xfId="4" applyFont="1" applyFill="1"/>
    <xf numFmtId="164" fontId="24" fillId="0" borderId="0" xfId="4" applyNumberFormat="1" applyFont="1" applyFill="1" applyBorder="1" applyAlignment="1" applyProtection="1">
      <alignment horizontal="centerContinuous" vertical="center"/>
    </xf>
    <xf numFmtId="0" fontId="38" fillId="0" borderId="0" xfId="3" applyFont="1" applyFill="1" applyBorder="1" applyAlignment="1" applyProtection="1"/>
    <xf numFmtId="0" fontId="39" fillId="0" borderId="0" xfId="3" applyFont="1" applyFill="1" applyBorder="1" applyAlignment="1" applyProtection="1">
      <alignment horizontal="right"/>
    </xf>
    <xf numFmtId="0" fontId="40" fillId="0" borderId="21" xfId="4" applyFont="1" applyFill="1" applyBorder="1" applyAlignment="1" applyProtection="1">
      <alignment horizontal="center" vertical="center" wrapText="1"/>
    </xf>
    <xf numFmtId="0" fontId="40" fillId="0" borderId="18" xfId="4" applyFont="1" applyFill="1" applyBorder="1" applyAlignment="1" applyProtection="1">
      <alignment horizontal="center" vertical="center" wrapText="1"/>
    </xf>
    <xf numFmtId="0" fontId="40" fillId="0" borderId="33" xfId="4" applyFont="1" applyFill="1" applyBorder="1" applyAlignment="1" applyProtection="1">
      <alignment horizontal="center" vertical="center" wrapText="1"/>
    </xf>
    <xf numFmtId="0" fontId="23" fillId="0" borderId="13" xfId="4" applyFont="1" applyFill="1" applyBorder="1" applyAlignment="1" applyProtection="1">
      <alignment horizontal="center" vertical="center"/>
    </xf>
    <xf numFmtId="0" fontId="23" fillId="0" borderId="14" xfId="4" applyFont="1" applyFill="1" applyBorder="1" applyAlignment="1" applyProtection="1">
      <alignment horizontal="center" vertical="center"/>
    </xf>
    <xf numFmtId="0" fontId="23" fillId="0" borderId="21" xfId="4" applyFont="1" applyFill="1" applyBorder="1" applyAlignment="1" applyProtection="1">
      <alignment horizontal="center" vertical="center"/>
    </xf>
    <xf numFmtId="0" fontId="23" fillId="0" borderId="22" xfId="4" applyFont="1" applyFill="1" applyBorder="1" applyAlignment="1" applyProtection="1">
      <alignment horizontal="center" vertical="center"/>
    </xf>
    <xf numFmtId="0" fontId="23" fillId="0" borderId="34" xfId="4" applyFont="1" applyFill="1" applyBorder="1" applyAlignment="1" applyProtection="1">
      <alignment horizontal="center" vertical="center"/>
    </xf>
    <xf numFmtId="3" fontId="10" fillId="0" borderId="12" xfId="0" applyNumberFormat="1" applyFont="1" applyBorder="1" applyAlignment="1">
      <alignment horizontal="center"/>
    </xf>
    <xf numFmtId="3" fontId="4" fillId="0" borderId="0" xfId="0" applyNumberFormat="1" applyFont="1" applyFill="1" applyBorder="1"/>
    <xf numFmtId="0" fontId="42" fillId="0" borderId="0" xfId="4" applyFont="1" applyFill="1"/>
    <xf numFmtId="165" fontId="2" fillId="0" borderId="0" xfId="1" applyNumberFormat="1" applyFont="1"/>
    <xf numFmtId="0" fontId="6" fillId="2" borderId="7" xfId="0" applyFont="1" applyFill="1" applyBorder="1" applyAlignment="1">
      <alignment horizontal="center"/>
    </xf>
    <xf numFmtId="165" fontId="43" fillId="0" borderId="0" xfId="1" applyNumberFormat="1" applyFont="1"/>
    <xf numFmtId="0" fontId="43" fillId="0" borderId="0" xfId="0" applyFont="1"/>
    <xf numFmtId="3" fontId="15" fillId="2" borderId="8" xfId="0" applyNumberFormat="1" applyFont="1" applyFill="1" applyBorder="1" applyAlignment="1">
      <alignment horizontal="center" vertical="center"/>
    </xf>
    <xf numFmtId="0" fontId="3" fillId="2" borderId="0" xfId="0" applyFont="1" applyFill="1"/>
    <xf numFmtId="165" fontId="13" fillId="0" borderId="8" xfId="1" applyNumberFormat="1" applyFont="1" applyFill="1" applyBorder="1" applyAlignment="1" applyProtection="1">
      <alignment vertical="center" wrapText="1"/>
    </xf>
    <xf numFmtId="0" fontId="10" fillId="0" borderId="9" xfId="4" applyFont="1" applyFill="1" applyBorder="1" applyAlignment="1" applyProtection="1">
      <alignment horizontal="left" vertical="center" wrapText="1"/>
    </xf>
    <xf numFmtId="165" fontId="10" fillId="0" borderId="26" xfId="1" applyNumberFormat="1" applyFont="1" applyFill="1" applyBorder="1" applyAlignment="1" applyProtection="1">
      <alignment vertical="center" wrapText="1"/>
    </xf>
    <xf numFmtId="3" fontId="59" fillId="0" borderId="0" xfId="0" applyNumberFormat="1" applyFont="1" applyBorder="1"/>
    <xf numFmtId="0" fontId="60" fillId="0" borderId="0" xfId="0" applyFont="1"/>
    <xf numFmtId="3" fontId="44" fillId="0" borderId="0" xfId="0" applyNumberFormat="1" applyFont="1" applyBorder="1"/>
    <xf numFmtId="3" fontId="45" fillId="2" borderId="4" xfId="0" applyNumberFormat="1" applyFont="1" applyFill="1" applyBorder="1" applyAlignment="1">
      <alignment vertical="center"/>
    </xf>
    <xf numFmtId="3" fontId="46" fillId="0" borderId="0" xfId="0" applyNumberFormat="1" applyFont="1" applyBorder="1"/>
    <xf numFmtId="0" fontId="47" fillId="0" borderId="0" xfId="0" applyFont="1"/>
    <xf numFmtId="0" fontId="12" fillId="0" borderId="19" xfId="4" applyFont="1" applyFill="1" applyBorder="1" applyAlignment="1" applyProtection="1">
      <alignment horizontal="left" vertical="center" wrapText="1" indent="1"/>
    </xf>
    <xf numFmtId="165" fontId="48" fillId="0" borderId="42" xfId="1" applyNumberFormat="1" applyFont="1" applyFill="1" applyBorder="1" applyProtection="1"/>
    <xf numFmtId="0" fontId="49" fillId="0" borderId="0" xfId="4" applyFont="1" applyFill="1"/>
    <xf numFmtId="0" fontId="48" fillId="0" borderId="0" xfId="4" applyFont="1" applyFill="1"/>
    <xf numFmtId="9" fontId="48" fillId="0" borderId="8" xfId="1" applyNumberFormat="1" applyFont="1" applyFill="1" applyBorder="1" applyAlignment="1">
      <alignment horizontal="center"/>
    </xf>
    <xf numFmtId="164" fontId="10" fillId="0" borderId="44" xfId="4" applyNumberFormat="1" applyFont="1" applyFill="1" applyBorder="1" applyAlignment="1" applyProtection="1">
      <alignment horizontal="center" vertical="center" wrapText="1"/>
      <protection locked="0"/>
    </xf>
    <xf numFmtId="3" fontId="50" fillId="2" borderId="8" xfId="0" applyNumberFormat="1" applyFont="1" applyFill="1" applyBorder="1"/>
    <xf numFmtId="165" fontId="51" fillId="0" borderId="0" xfId="1" applyNumberFormat="1" applyFont="1"/>
    <xf numFmtId="0" fontId="51" fillId="0" borderId="0" xfId="0" applyFont="1"/>
    <xf numFmtId="165" fontId="52" fillId="0" borderId="0" xfId="1" applyNumberFormat="1" applyFont="1"/>
    <xf numFmtId="0" fontId="52" fillId="0" borderId="0" xfId="0" applyFont="1"/>
    <xf numFmtId="165" fontId="31" fillId="0" borderId="0" xfId="1" applyNumberFormat="1" applyFont="1"/>
    <xf numFmtId="0" fontId="0" fillId="0" borderId="0" xfId="0" applyAlignment="1">
      <alignment horizontal="right"/>
    </xf>
    <xf numFmtId="3" fontId="10" fillId="0" borderId="12" xfId="0" applyNumberFormat="1" applyFont="1" applyBorder="1" applyAlignment="1">
      <alignment horizontal="right"/>
    </xf>
    <xf numFmtId="0" fontId="0" fillId="0" borderId="0" xfId="0" applyFont="1"/>
    <xf numFmtId="165" fontId="4" fillId="0" borderId="38" xfId="1" applyNumberFormat="1" applyFont="1" applyBorder="1"/>
    <xf numFmtId="0" fontId="4" fillId="0" borderId="22" xfId="0" applyFont="1" applyBorder="1"/>
    <xf numFmtId="165" fontId="4" fillId="0" borderId="29" xfId="1" applyNumberFormat="1" applyFont="1" applyBorder="1"/>
    <xf numFmtId="165" fontId="4" fillId="0" borderId="28" xfId="1" applyNumberFormat="1" applyFont="1" applyBorder="1"/>
    <xf numFmtId="165" fontId="4" fillId="0" borderId="46" xfId="1" applyNumberFormat="1" applyFont="1" applyBorder="1"/>
    <xf numFmtId="3" fontId="4" fillId="0" borderId="21" xfId="0" applyNumberFormat="1" applyFont="1" applyBorder="1" applyAlignment="1">
      <alignment wrapText="1"/>
    </xf>
    <xf numFmtId="3" fontId="4" fillId="0" borderId="22" xfId="0" applyNumberFormat="1" applyFont="1" applyBorder="1"/>
    <xf numFmtId="3" fontId="4" fillId="0" borderId="22" xfId="0" applyNumberFormat="1" applyFont="1" applyBorder="1" applyAlignment="1">
      <alignment wrapText="1"/>
    </xf>
    <xf numFmtId="3" fontId="4" fillId="0" borderId="47" xfId="0" applyNumberFormat="1" applyFont="1" applyBorder="1" applyAlignment="1">
      <alignment wrapText="1"/>
    </xf>
    <xf numFmtId="165" fontId="4" fillId="0" borderId="39" xfId="1" applyNumberFormat="1" applyFont="1" applyFill="1" applyBorder="1"/>
    <xf numFmtId="3" fontId="19" fillId="0" borderId="8" xfId="0" applyNumberFormat="1" applyFont="1" applyFill="1" applyBorder="1" applyAlignment="1">
      <alignment wrapText="1"/>
    </xf>
    <xf numFmtId="3" fontId="53" fillId="0" borderId="2" xfId="0" applyNumberFormat="1" applyFont="1" applyFill="1" applyBorder="1" applyAlignment="1">
      <alignment wrapText="1"/>
    </xf>
    <xf numFmtId="3" fontId="20" fillId="0" borderId="14" xfId="0" applyNumberFormat="1" applyFont="1" applyFill="1" applyBorder="1"/>
    <xf numFmtId="3" fontId="53" fillId="0" borderId="17" xfId="0" applyNumberFormat="1" applyFont="1" applyFill="1" applyBorder="1"/>
    <xf numFmtId="3" fontId="53" fillId="2" borderId="17" xfId="0" applyNumberFormat="1" applyFont="1" applyFill="1" applyBorder="1"/>
    <xf numFmtId="3" fontId="53" fillId="0" borderId="12" xfId="0" applyNumberFormat="1" applyFont="1" applyFill="1" applyBorder="1"/>
    <xf numFmtId="3" fontId="53" fillId="2" borderId="12" xfId="0" applyNumberFormat="1" applyFont="1" applyFill="1" applyBorder="1"/>
    <xf numFmtId="3" fontId="54" fillId="0" borderId="20" xfId="0" applyNumberFormat="1" applyFont="1" applyFill="1" applyBorder="1"/>
    <xf numFmtId="3" fontId="54" fillId="2" borderId="20" xfId="0" applyNumberFormat="1" applyFont="1" applyFill="1" applyBorder="1"/>
    <xf numFmtId="3" fontId="20" fillId="0" borderId="20" xfId="0" applyNumberFormat="1" applyFont="1" applyFill="1" applyBorder="1"/>
    <xf numFmtId="3" fontId="53" fillId="0" borderId="20" xfId="0" applyNumberFormat="1" applyFont="1" applyFill="1" applyBorder="1"/>
    <xf numFmtId="3" fontId="53" fillId="2" borderId="20" xfId="0" applyNumberFormat="1" applyFont="1" applyFill="1" applyBorder="1"/>
    <xf numFmtId="3" fontId="55" fillId="0" borderId="12" xfId="0" applyNumberFormat="1" applyFont="1" applyFill="1" applyBorder="1"/>
    <xf numFmtId="3" fontId="20" fillId="2" borderId="4" xfId="0" applyNumberFormat="1" applyFont="1" applyFill="1" applyBorder="1"/>
    <xf numFmtId="3" fontId="20" fillId="2" borderId="30" xfId="0" applyNumberFormat="1" applyFont="1" applyFill="1" applyBorder="1" applyAlignment="1">
      <alignment wrapText="1"/>
    </xf>
    <xf numFmtId="3" fontId="19" fillId="2" borderId="30" xfId="0" applyNumberFormat="1" applyFont="1" applyFill="1" applyBorder="1" applyAlignment="1">
      <alignment wrapText="1"/>
    </xf>
    <xf numFmtId="3" fontId="55" fillId="2" borderId="18" xfId="0" applyNumberFormat="1" applyFont="1" applyFill="1" applyBorder="1"/>
    <xf numFmtId="3" fontId="56" fillId="2" borderId="12" xfId="0" applyNumberFormat="1" applyFont="1" applyFill="1" applyBorder="1"/>
    <xf numFmtId="3" fontId="56" fillId="2" borderId="31" xfId="0" applyNumberFormat="1" applyFont="1" applyFill="1" applyBorder="1"/>
    <xf numFmtId="3" fontId="56" fillId="2" borderId="12" xfId="0" applyNumberFormat="1" applyFont="1" applyFill="1" applyBorder="1" applyAlignment="1">
      <alignment horizontal="right"/>
    </xf>
    <xf numFmtId="3" fontId="54" fillId="2" borderId="31" xfId="0" applyNumberFormat="1" applyFont="1" applyFill="1" applyBorder="1"/>
    <xf numFmtId="3" fontId="53" fillId="2" borderId="8" xfId="0" applyNumberFormat="1" applyFont="1" applyFill="1" applyBorder="1" applyAlignment="1">
      <alignment wrapText="1"/>
    </xf>
    <xf numFmtId="3" fontId="56" fillId="2" borderId="14" xfId="0" applyNumberFormat="1" applyFont="1" applyFill="1" applyBorder="1"/>
    <xf numFmtId="3" fontId="54" fillId="2" borderId="14" xfId="0" applyNumberFormat="1" applyFont="1" applyFill="1" applyBorder="1"/>
    <xf numFmtId="3" fontId="54" fillId="2" borderId="15" xfId="0" applyNumberFormat="1" applyFont="1" applyFill="1" applyBorder="1"/>
    <xf numFmtId="165" fontId="11" fillId="0" borderId="12" xfId="1" applyNumberFormat="1" applyFont="1" applyBorder="1"/>
    <xf numFmtId="3" fontId="53" fillId="2" borderId="45" xfId="0" applyNumberFormat="1" applyFont="1" applyFill="1" applyBorder="1"/>
    <xf numFmtId="3" fontId="53" fillId="2" borderId="28" xfId="0" applyNumberFormat="1" applyFont="1" applyFill="1" applyBorder="1"/>
    <xf numFmtId="3" fontId="54" fillId="2" borderId="48" xfId="0" applyNumberFormat="1" applyFont="1" applyFill="1" applyBorder="1"/>
    <xf numFmtId="0" fontId="10" fillId="0" borderId="13" xfId="4" applyFont="1" applyFill="1" applyBorder="1" applyAlignment="1" applyProtection="1">
      <alignment horizontal="left" vertical="center" wrapText="1" indent="1"/>
    </xf>
    <xf numFmtId="0" fontId="10" fillId="0" borderId="26" xfId="4" applyFont="1" applyFill="1" applyBorder="1" applyAlignment="1" applyProtection="1">
      <alignment horizontal="left" vertical="center" wrapText="1" indent="1"/>
    </xf>
    <xf numFmtId="165" fontId="10" fillId="0" borderId="8" xfId="1" applyNumberFormat="1" applyFont="1" applyFill="1" applyBorder="1" applyAlignment="1" applyProtection="1">
      <alignment vertical="center" wrapText="1"/>
    </xf>
    <xf numFmtId="0" fontId="26" fillId="0" borderId="18" xfId="4" applyFont="1" applyFill="1" applyBorder="1" applyAlignment="1" applyProtection="1">
      <alignment horizontal="left" vertical="center" wrapText="1" indent="1"/>
    </xf>
    <xf numFmtId="0" fontId="26" fillId="0" borderId="12" xfId="4" applyFont="1" applyFill="1" applyBorder="1" applyAlignment="1" applyProtection="1">
      <alignment horizontal="left" vertical="center" wrapText="1" indent="1"/>
    </xf>
    <xf numFmtId="0" fontId="12" fillId="0" borderId="21" xfId="4" applyFont="1" applyFill="1" applyBorder="1" applyAlignment="1" applyProtection="1">
      <alignment horizontal="left" vertical="center" wrapText="1" indent="1"/>
    </xf>
    <xf numFmtId="0" fontId="12" fillId="0" borderId="22" xfId="4" applyFont="1" applyFill="1" applyBorder="1" applyAlignment="1" applyProtection="1">
      <alignment horizontal="left" vertical="center" wrapText="1" indent="1"/>
    </xf>
    <xf numFmtId="0" fontId="12" fillId="0" borderId="50" xfId="4" applyFont="1" applyFill="1" applyBorder="1" applyAlignment="1" applyProtection="1">
      <alignment horizontal="left" vertical="center" wrapText="1" indent="1"/>
    </xf>
    <xf numFmtId="165" fontId="3" fillId="0" borderId="8" xfId="1" applyNumberFormat="1" applyFont="1" applyBorder="1" applyAlignment="1"/>
    <xf numFmtId="0" fontId="12" fillId="0" borderId="14" xfId="4" applyFont="1" applyFill="1" applyBorder="1" applyAlignment="1" applyProtection="1">
      <alignment horizontal="left" vertical="center" wrapText="1"/>
    </xf>
    <xf numFmtId="0" fontId="12" fillId="0" borderId="13" xfId="4" applyFont="1" applyFill="1" applyBorder="1" applyAlignment="1" applyProtection="1">
      <alignment horizontal="left" vertical="center" wrapText="1"/>
    </xf>
    <xf numFmtId="0" fontId="12" fillId="0" borderId="13" xfId="4" applyFont="1" applyFill="1" applyBorder="1" applyAlignment="1" applyProtection="1">
      <alignment horizontal="left"/>
    </xf>
    <xf numFmtId="0" fontId="12" fillId="0" borderId="52" xfId="4" applyFont="1" applyFill="1" applyBorder="1" applyAlignment="1" applyProtection="1">
      <alignment horizontal="left" vertical="center" wrapText="1"/>
    </xf>
    <xf numFmtId="0" fontId="10" fillId="0" borderId="22" xfId="4" applyFont="1" applyFill="1" applyBorder="1" applyAlignment="1" applyProtection="1">
      <alignment horizontal="left" indent="1"/>
    </xf>
    <xf numFmtId="0" fontId="10" fillId="0" borderId="47" xfId="4" applyFont="1" applyFill="1" applyBorder="1" applyAlignment="1" applyProtection="1">
      <alignment horizontal="left" indent="1"/>
    </xf>
    <xf numFmtId="164" fontId="10" fillId="0" borderId="33" xfId="4" applyNumberFormat="1" applyFont="1" applyFill="1" applyBorder="1" applyAlignment="1" applyProtection="1">
      <alignment horizontal="center" vertical="center" wrapText="1"/>
      <protection locked="0"/>
    </xf>
    <xf numFmtId="164" fontId="10" fillId="0" borderId="41" xfId="4" applyNumberFormat="1" applyFont="1" applyFill="1" applyBorder="1" applyAlignment="1" applyProtection="1">
      <alignment horizontal="center" vertical="center" wrapText="1"/>
      <protection locked="0"/>
    </xf>
    <xf numFmtId="164" fontId="12" fillId="0" borderId="15" xfId="4" applyNumberFormat="1" applyFont="1" applyFill="1" applyBorder="1" applyAlignment="1" applyProtection="1">
      <alignment horizontal="center" vertical="center" wrapText="1"/>
      <protection locked="0"/>
    </xf>
    <xf numFmtId="164" fontId="10" fillId="0" borderId="38" xfId="4" applyNumberFormat="1" applyFont="1" applyFill="1" applyBorder="1" applyAlignment="1" applyProtection="1">
      <alignment horizontal="center" vertical="center" wrapText="1"/>
      <protection locked="0"/>
    </xf>
    <xf numFmtId="164" fontId="10" fillId="0" borderId="39" xfId="4" applyNumberFormat="1" applyFont="1" applyFill="1" applyBorder="1" applyAlignment="1" applyProtection="1">
      <alignment horizontal="center" vertical="center" wrapText="1"/>
      <protection locked="0"/>
    </xf>
    <xf numFmtId="164" fontId="12" fillId="0" borderId="42" xfId="4" applyNumberFormat="1" applyFont="1" applyFill="1" applyBorder="1" applyAlignment="1" applyProtection="1">
      <alignment horizontal="center" vertical="center" wrapText="1"/>
      <protection locked="0"/>
    </xf>
    <xf numFmtId="164" fontId="12" fillId="0" borderId="15" xfId="4" applyNumberFormat="1" applyFont="1" applyFill="1" applyBorder="1" applyAlignment="1" applyProtection="1">
      <alignment horizontal="center" vertical="center" wrapText="1"/>
    </xf>
    <xf numFmtId="165" fontId="10" fillId="0" borderId="45" xfId="1" applyNumberFormat="1" applyFont="1" applyFill="1" applyBorder="1" applyAlignment="1" applyProtection="1">
      <alignment vertical="center" wrapText="1"/>
    </xf>
    <xf numFmtId="3" fontId="54" fillId="2" borderId="49" xfId="0" applyNumberFormat="1" applyFont="1" applyFill="1" applyBorder="1"/>
    <xf numFmtId="3" fontId="55" fillId="2" borderId="53" xfId="0" applyNumberFormat="1" applyFont="1" applyFill="1" applyBorder="1"/>
    <xf numFmtId="0" fontId="28" fillId="0" borderId="0" xfId="0" applyFont="1"/>
    <xf numFmtId="0" fontId="6" fillId="2" borderId="8" xfId="0" applyFont="1" applyFill="1" applyBorder="1"/>
    <xf numFmtId="0" fontId="11" fillId="0" borderId="12" xfId="0" applyFont="1" applyBorder="1"/>
    <xf numFmtId="0" fontId="4" fillId="0" borderId="54" xfId="0" applyFont="1" applyBorder="1"/>
    <xf numFmtId="0" fontId="4" fillId="0" borderId="23" xfId="0" applyFont="1" applyBorder="1" applyAlignment="1">
      <alignment wrapText="1"/>
    </xf>
    <xf numFmtId="0" fontId="4" fillId="0" borderId="23" xfId="0" applyFont="1" applyBorder="1"/>
    <xf numFmtId="0" fontId="4" fillId="0" borderId="43" xfId="0" applyFont="1" applyBorder="1"/>
    <xf numFmtId="165" fontId="48" fillId="0" borderId="8" xfId="1" applyNumberFormat="1" applyFont="1" applyFill="1" applyBorder="1"/>
    <xf numFmtId="165" fontId="26" fillId="0" borderId="54" xfId="1" applyNumberFormat="1" applyFont="1" applyFill="1" applyBorder="1" applyAlignment="1" applyProtection="1">
      <alignment vertical="center" wrapText="1"/>
    </xf>
    <xf numFmtId="165" fontId="10" fillId="0" borderId="37" xfId="1" applyNumberFormat="1" applyFont="1" applyFill="1" applyBorder="1" applyAlignment="1" applyProtection="1">
      <alignment vertical="center" wrapText="1"/>
      <protection locked="0"/>
    </xf>
    <xf numFmtId="165" fontId="26" fillId="0" borderId="23" xfId="1" applyNumberFormat="1" applyFont="1" applyFill="1" applyBorder="1" applyAlignment="1" applyProtection="1">
      <alignment vertical="center" wrapText="1"/>
      <protection locked="0"/>
    </xf>
    <xf numFmtId="165" fontId="10" fillId="0" borderId="8" xfId="1" applyNumberFormat="1" applyFont="1" applyFill="1" applyBorder="1" applyAlignment="1" applyProtection="1">
      <alignment vertical="center" wrapText="1"/>
      <protection locked="0"/>
    </xf>
    <xf numFmtId="0" fontId="10" fillId="0" borderId="17" xfId="4" applyFont="1" applyFill="1" applyBorder="1" applyAlignment="1" applyProtection="1">
      <alignment horizontal="left" vertical="center" wrapText="1" indent="2"/>
    </xf>
    <xf numFmtId="165" fontId="6" fillId="0" borderId="8" xfId="1" applyNumberFormat="1" applyFont="1" applyFill="1" applyBorder="1" applyAlignment="1" applyProtection="1">
      <alignment vertical="center" wrapText="1"/>
    </xf>
    <xf numFmtId="0" fontId="6" fillId="0" borderId="9" xfId="4" applyFont="1" applyFill="1" applyBorder="1" applyAlignment="1" applyProtection="1">
      <alignment horizontal="left" vertical="center" wrapText="1" indent="1"/>
    </xf>
    <xf numFmtId="0" fontId="32" fillId="0" borderId="2" xfId="0" applyFont="1" applyBorder="1" applyAlignment="1">
      <alignment horizontal="left" vertical="center" wrapText="1"/>
    </xf>
    <xf numFmtId="0" fontId="14" fillId="0" borderId="12" xfId="4" applyFont="1" applyFill="1" applyBorder="1" applyAlignment="1" applyProtection="1">
      <alignment horizontal="left" vertical="center" wrapText="1" indent="1"/>
    </xf>
    <xf numFmtId="165" fontId="14" fillId="0" borderId="23" xfId="1" applyNumberFormat="1" applyFont="1" applyFill="1" applyBorder="1" applyAlignment="1" applyProtection="1">
      <alignment vertical="center" wrapText="1"/>
      <protection locked="0"/>
    </xf>
    <xf numFmtId="0" fontId="4" fillId="0" borderId="56" xfId="0" applyFont="1" applyBorder="1"/>
    <xf numFmtId="165" fontId="5" fillId="0" borderId="53" xfId="1" applyNumberFormat="1" applyFont="1" applyBorder="1"/>
    <xf numFmtId="3" fontId="4" fillId="0" borderId="47" xfId="0" applyNumberFormat="1" applyFont="1" applyBorder="1"/>
    <xf numFmtId="0" fontId="5" fillId="0" borderId="52" xfId="0" applyFont="1" applyBorder="1"/>
    <xf numFmtId="165" fontId="5" fillId="0" borderId="5" xfId="1" applyNumberFormat="1" applyFont="1" applyBorder="1"/>
    <xf numFmtId="165" fontId="4" fillId="0" borderId="33" xfId="1" applyNumberFormat="1" applyFont="1" applyFill="1" applyBorder="1"/>
    <xf numFmtId="165" fontId="4" fillId="0" borderId="38" xfId="1" applyNumberFormat="1" applyFont="1" applyFill="1" applyBorder="1"/>
    <xf numFmtId="3" fontId="27" fillId="0" borderId="0" xfId="0" applyNumberFormat="1" applyFont="1"/>
    <xf numFmtId="3" fontId="53" fillId="0" borderId="10" xfId="0" applyNumberFormat="1" applyFont="1" applyFill="1" applyBorder="1" applyAlignment="1">
      <alignment wrapText="1"/>
    </xf>
    <xf numFmtId="3" fontId="54" fillId="0" borderId="11" xfId="0" applyNumberFormat="1" applyFont="1" applyFill="1" applyBorder="1" applyAlignment="1">
      <alignment wrapText="1"/>
    </xf>
    <xf numFmtId="3" fontId="54" fillId="0" borderId="12" xfId="0" applyNumberFormat="1" applyFont="1" applyFill="1" applyBorder="1"/>
    <xf numFmtId="3" fontId="20" fillId="0" borderId="17" xfId="0" applyNumberFormat="1" applyFont="1" applyFill="1" applyBorder="1"/>
    <xf numFmtId="3" fontId="20" fillId="0" borderId="15" xfId="0" applyNumberFormat="1" applyFont="1" applyFill="1" applyBorder="1"/>
    <xf numFmtId="3" fontId="19" fillId="0" borderId="9" xfId="0" applyNumberFormat="1" applyFont="1" applyFill="1" applyBorder="1" applyAlignment="1">
      <alignment wrapText="1"/>
    </xf>
    <xf numFmtId="3" fontId="53" fillId="0" borderId="48" xfId="0" applyNumberFormat="1" applyFont="1" applyFill="1" applyBorder="1" applyAlignment="1">
      <alignment wrapText="1"/>
    </xf>
    <xf numFmtId="3" fontId="55" fillId="2" borderId="12" xfId="0" applyNumberFormat="1" applyFont="1" applyFill="1" applyBorder="1"/>
    <xf numFmtId="3" fontId="20" fillId="0" borderId="33" xfId="0" applyNumberFormat="1" applyFont="1" applyFill="1" applyBorder="1"/>
    <xf numFmtId="3" fontId="20" fillId="0" borderId="38" xfId="0" applyNumberFormat="1" applyFont="1" applyFill="1" applyBorder="1"/>
    <xf numFmtId="3" fontId="20" fillId="2" borderId="14" xfId="0" applyNumberFormat="1" applyFont="1" applyFill="1" applyBorder="1"/>
    <xf numFmtId="3" fontId="20" fillId="2" borderId="26" xfId="0" applyNumberFormat="1" applyFont="1" applyFill="1" applyBorder="1"/>
    <xf numFmtId="3" fontId="50" fillId="2" borderId="6" xfId="0" applyNumberFormat="1" applyFont="1" applyFill="1" applyBorder="1"/>
    <xf numFmtId="3" fontId="53" fillId="2" borderId="3" xfId="0" applyNumberFormat="1" applyFont="1" applyFill="1" applyBorder="1" applyAlignment="1">
      <alignment wrapText="1"/>
    </xf>
    <xf numFmtId="3" fontId="55" fillId="2" borderId="21" xfId="0" applyNumberFormat="1" applyFont="1" applyFill="1" applyBorder="1"/>
    <xf numFmtId="3" fontId="55" fillId="2" borderId="33" xfId="0" applyNumberFormat="1" applyFont="1" applyFill="1" applyBorder="1"/>
    <xf numFmtId="3" fontId="56" fillId="2" borderId="38" xfId="0" applyNumberFormat="1" applyFont="1" applyFill="1" applyBorder="1"/>
    <xf numFmtId="3" fontId="54" fillId="2" borderId="38" xfId="0" applyNumberFormat="1" applyFont="1" applyFill="1" applyBorder="1"/>
    <xf numFmtId="3" fontId="54" fillId="2" borderId="38" xfId="0" applyNumberFormat="1" applyFont="1" applyFill="1" applyBorder="1" applyAlignment="1">
      <alignment horizontal="right"/>
    </xf>
    <xf numFmtId="3" fontId="54" fillId="2" borderId="39" xfId="0" applyNumberFormat="1" applyFont="1" applyFill="1" applyBorder="1"/>
    <xf numFmtId="3" fontId="56" fillId="2" borderId="35" xfId="0" applyNumberFormat="1" applyFont="1" applyFill="1" applyBorder="1"/>
    <xf numFmtId="3" fontId="54" fillId="2" borderId="25" xfId="0" applyNumberFormat="1" applyFont="1" applyFill="1" applyBorder="1" applyAlignment="1">
      <alignment wrapText="1"/>
    </xf>
    <xf numFmtId="3" fontId="53" fillId="2" borderId="30" xfId="0" applyNumberFormat="1" applyFont="1" applyFill="1" applyBorder="1" applyAlignment="1">
      <alignment wrapText="1"/>
    </xf>
    <xf numFmtId="3" fontId="54" fillId="0" borderId="54" xfId="0" applyNumberFormat="1" applyFont="1" applyFill="1" applyBorder="1" applyAlignment="1">
      <alignment wrapText="1"/>
    </xf>
    <xf numFmtId="3" fontId="54" fillId="0" borderId="23" xfId="0" applyNumberFormat="1" applyFont="1" applyFill="1" applyBorder="1" applyAlignment="1">
      <alignment wrapText="1"/>
    </xf>
    <xf numFmtId="3" fontId="53" fillId="0" borderId="23" xfId="0" applyNumberFormat="1" applyFont="1" applyFill="1" applyBorder="1" applyAlignment="1">
      <alignment wrapText="1"/>
    </xf>
    <xf numFmtId="0" fontId="47" fillId="0" borderId="43" xfId="0" applyFont="1" applyBorder="1" applyAlignment="1">
      <alignment wrapText="1"/>
    </xf>
    <xf numFmtId="165" fontId="0" fillId="0" borderId="0" xfId="1" applyNumberFormat="1" applyFont="1"/>
    <xf numFmtId="0" fontId="23" fillId="0" borderId="27" xfId="4" applyFont="1" applyFill="1" applyBorder="1" applyAlignment="1" applyProtection="1">
      <alignment horizontal="center" vertical="center"/>
    </xf>
    <xf numFmtId="0" fontId="41" fillId="0" borderId="2" xfId="4" applyFont="1" applyFill="1" applyBorder="1" applyAlignment="1">
      <alignment horizontal="center"/>
    </xf>
    <xf numFmtId="0" fontId="41" fillId="0" borderId="4" xfId="4" applyFont="1" applyFill="1" applyBorder="1" applyAlignment="1">
      <alignment horizontal="center"/>
    </xf>
    <xf numFmtId="0" fontId="41" fillId="0" borderId="61" xfId="4" applyFont="1" applyFill="1" applyBorder="1" applyAlignment="1">
      <alignment horizontal="center"/>
    </xf>
    <xf numFmtId="0" fontId="23" fillId="0" borderId="29" xfId="4" applyFont="1" applyFill="1" applyBorder="1" applyProtection="1"/>
    <xf numFmtId="0" fontId="23" fillId="0" borderId="28" xfId="4" applyFont="1" applyFill="1" applyBorder="1" applyProtection="1"/>
    <xf numFmtId="0" fontId="23" fillId="0" borderId="28" xfId="4" applyFont="1" applyFill="1" applyBorder="1" applyAlignment="1" applyProtection="1">
      <alignment wrapText="1"/>
    </xf>
    <xf numFmtId="0" fontId="23" fillId="0" borderId="48" xfId="4" applyFont="1" applyFill="1" applyBorder="1" applyProtection="1"/>
    <xf numFmtId="165" fontId="23" fillId="0" borderId="21" xfId="1" applyNumberFormat="1" applyFont="1" applyFill="1" applyBorder="1" applyProtection="1">
      <protection locked="0"/>
    </xf>
    <xf numFmtId="165" fontId="23" fillId="0" borderId="22" xfId="1" applyNumberFormat="1" applyFont="1" applyFill="1" applyBorder="1" applyProtection="1">
      <protection locked="0"/>
    </xf>
    <xf numFmtId="165" fontId="23" fillId="0" borderId="47" xfId="1" applyNumberFormat="1" applyFont="1" applyFill="1" applyBorder="1" applyProtection="1">
      <protection locked="0"/>
    </xf>
    <xf numFmtId="0" fontId="11" fillId="0" borderId="40" xfId="4" applyFont="1" applyFill="1" applyBorder="1" applyAlignment="1" applyProtection="1">
      <alignment horizontal="left" vertical="center" wrapText="1" indent="1"/>
    </xf>
    <xf numFmtId="3" fontId="56" fillId="0" borderId="31" xfId="0" applyNumberFormat="1" applyFont="1" applyFill="1" applyBorder="1"/>
    <xf numFmtId="3" fontId="20" fillId="2" borderId="21" xfId="0" applyNumberFormat="1" applyFont="1" applyFill="1" applyBorder="1"/>
    <xf numFmtId="0" fontId="6" fillId="0" borderId="3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165" fontId="6" fillId="2" borderId="8" xfId="0" applyNumberFormat="1" applyFont="1" applyFill="1" applyBorder="1"/>
    <xf numFmtId="0" fontId="13" fillId="0" borderId="21" xfId="4" applyFont="1" applyFill="1" applyBorder="1" applyAlignment="1" applyProtection="1">
      <alignment horizontal="left"/>
    </xf>
    <xf numFmtId="165" fontId="13" fillId="0" borderId="18" xfId="1" applyNumberFormat="1" applyFont="1" applyFill="1" applyBorder="1" applyAlignment="1" applyProtection="1"/>
    <xf numFmtId="0" fontId="3" fillId="0" borderId="0" xfId="0" applyFont="1" applyFill="1"/>
    <xf numFmtId="165" fontId="2" fillId="0" borderId="0" xfId="1" applyNumberFormat="1" applyFont="1" applyFill="1"/>
    <xf numFmtId="0" fontId="0" fillId="0" borderId="0" xfId="0" applyFont="1" applyFill="1"/>
    <xf numFmtId="165" fontId="0" fillId="0" borderId="0" xfId="1" applyNumberFormat="1" applyFont="1" applyFill="1"/>
    <xf numFmtId="165" fontId="63" fillId="0" borderId="0" xfId="1" applyNumberFormat="1" applyFont="1" applyFill="1" applyBorder="1"/>
    <xf numFmtId="165" fontId="63" fillId="0" borderId="0" xfId="1" applyNumberFormat="1" applyFont="1"/>
    <xf numFmtId="165" fontId="63" fillId="0" borderId="0" xfId="0" applyNumberFormat="1" applyFont="1"/>
    <xf numFmtId="3" fontId="33" fillId="0" borderId="0" xfId="0" applyNumberFormat="1" applyFont="1"/>
    <xf numFmtId="0" fontId="12" fillId="0" borderId="25" xfId="4" applyFont="1" applyFill="1" applyBorder="1" applyAlignment="1" applyProtection="1">
      <alignment horizontal="left" vertical="center" wrapText="1" indent="1"/>
    </xf>
    <xf numFmtId="0" fontId="35" fillId="0" borderId="16" xfId="4" applyFont="1" applyFill="1" applyBorder="1" applyAlignment="1" applyProtection="1">
      <alignment horizontal="left" vertical="center" wrapText="1" indent="1"/>
    </xf>
    <xf numFmtId="0" fontId="12" fillId="0" borderId="49" xfId="4" applyFont="1" applyFill="1" applyBorder="1" applyAlignment="1" applyProtection="1">
      <alignment horizontal="left" vertical="center" wrapText="1" indent="1"/>
    </xf>
    <xf numFmtId="165" fontId="12" fillId="0" borderId="42" xfId="1" applyNumberFormat="1" applyFont="1" applyFill="1" applyBorder="1" applyAlignment="1" applyProtection="1">
      <alignment vertical="center" wrapText="1"/>
    </xf>
    <xf numFmtId="0" fontId="26" fillId="0" borderId="21" xfId="4" applyFont="1" applyFill="1" applyBorder="1" applyAlignment="1" applyProtection="1">
      <alignment horizontal="left" vertical="center" wrapText="1" indent="2"/>
    </xf>
    <xf numFmtId="165" fontId="26" fillId="0" borderId="18" xfId="1" applyNumberFormat="1" applyFont="1" applyFill="1" applyBorder="1" applyAlignment="1" applyProtection="1">
      <alignment vertical="center" wrapText="1"/>
    </xf>
    <xf numFmtId="165" fontId="10" fillId="0" borderId="38" xfId="1" applyNumberFormat="1" applyFont="1" applyFill="1" applyBorder="1" applyAlignment="1" applyProtection="1">
      <alignment vertical="center" wrapText="1"/>
      <protection locked="0"/>
    </xf>
    <xf numFmtId="165" fontId="10" fillId="0" borderId="38" xfId="1" applyNumberFormat="1" applyFont="1" applyFill="1" applyBorder="1" applyAlignment="1" applyProtection="1">
      <alignment vertical="center" wrapText="1"/>
    </xf>
    <xf numFmtId="0" fontId="10" fillId="0" borderId="47" xfId="4" applyFont="1" applyFill="1" applyBorder="1" applyAlignment="1" applyProtection="1">
      <alignment horizontal="left" vertical="center" wrapText="1" indent="2"/>
    </xf>
    <xf numFmtId="165" fontId="10" fillId="0" borderId="39" xfId="1" applyNumberFormat="1" applyFont="1" applyFill="1" applyBorder="1" applyAlignment="1" applyProtection="1">
      <alignment vertical="center" wrapText="1"/>
      <protection locked="0"/>
    </xf>
    <xf numFmtId="165" fontId="6" fillId="0" borderId="64" xfId="1" applyNumberFormat="1" applyFont="1" applyFill="1" applyBorder="1" applyAlignment="1">
      <alignment horizontal="center" vertical="center"/>
    </xf>
    <xf numFmtId="165" fontId="6" fillId="2" borderId="6" xfId="0" applyNumberFormat="1" applyFont="1" applyFill="1" applyBorder="1"/>
    <xf numFmtId="165" fontId="11" fillId="0" borderId="12" xfId="1" applyNumberFormat="1" applyFont="1" applyFill="1" applyBorder="1"/>
    <xf numFmtId="3" fontId="11" fillId="2" borderId="21" xfId="0" applyNumberFormat="1" applyFont="1" applyFill="1" applyBorder="1" applyAlignment="1">
      <alignment horizontal="center" vertical="center"/>
    </xf>
    <xf numFmtId="3" fontId="11" fillId="2" borderId="18" xfId="0" applyNumberFormat="1" applyFont="1" applyFill="1" applyBorder="1" applyAlignment="1">
      <alignment horizontal="center" vertical="center"/>
    </xf>
    <xf numFmtId="165" fontId="11" fillId="2" borderId="18" xfId="1" applyNumberFormat="1" applyFont="1" applyFill="1" applyBorder="1" applyAlignment="1">
      <alignment horizontal="center" vertical="center"/>
    </xf>
    <xf numFmtId="165" fontId="11" fillId="2" borderId="33" xfId="1" applyNumberFormat="1" applyFont="1" applyFill="1" applyBorder="1" applyAlignment="1">
      <alignment horizontal="center" vertical="center"/>
    </xf>
    <xf numFmtId="165" fontId="11" fillId="0" borderId="22" xfId="1" applyNumberFormat="1" applyFont="1" applyBorder="1"/>
    <xf numFmtId="165" fontId="11" fillId="0" borderId="38" xfId="1" applyNumberFormat="1" applyFont="1" applyBorder="1" applyAlignment="1">
      <alignment horizontal="center"/>
    </xf>
    <xf numFmtId="165" fontId="11" fillId="0" borderId="22" xfId="1" applyNumberFormat="1" applyFont="1" applyFill="1" applyBorder="1"/>
    <xf numFmtId="165" fontId="11" fillId="0" borderId="38" xfId="1" applyNumberFormat="1" applyFont="1" applyFill="1" applyBorder="1" applyAlignment="1">
      <alignment horizontal="center"/>
    </xf>
    <xf numFmtId="165" fontId="6" fillId="0" borderId="32" xfId="1" applyNumberFormat="1" applyFont="1" applyBorder="1" applyAlignment="1">
      <alignment horizontal="center" vertical="center" wrapText="1"/>
    </xf>
    <xf numFmtId="165" fontId="3" fillId="0" borderId="0" xfId="1" applyNumberFormat="1" applyFont="1"/>
    <xf numFmtId="165" fontId="4" fillId="0" borderId="0" xfId="0" applyNumberFormat="1" applyFont="1"/>
    <xf numFmtId="164" fontId="0" fillId="0" borderId="0" xfId="0" applyNumberFormat="1"/>
    <xf numFmtId="0" fontId="57" fillId="0" borderId="10" xfId="0" applyFont="1" applyFill="1" applyBorder="1"/>
    <xf numFmtId="3" fontId="64" fillId="0" borderId="8" xfId="0" applyNumberFormat="1" applyFont="1" applyFill="1" applyBorder="1"/>
    <xf numFmtId="3" fontId="55" fillId="2" borderId="28" xfId="0" applyNumberFormat="1" applyFont="1" applyFill="1" applyBorder="1"/>
    <xf numFmtId="3" fontId="54" fillId="2" borderId="8" xfId="0" applyNumberFormat="1" applyFont="1" applyFill="1" applyBorder="1" applyAlignment="1">
      <alignment wrapText="1"/>
    </xf>
    <xf numFmtId="3" fontId="53" fillId="0" borderId="21" xfId="0" applyNumberFormat="1" applyFont="1" applyFill="1" applyBorder="1" applyAlignment="1">
      <alignment wrapText="1"/>
    </xf>
    <xf numFmtId="3" fontId="53" fillId="0" borderId="18" xfId="0" applyNumberFormat="1" applyFont="1" applyFill="1" applyBorder="1"/>
    <xf numFmtId="3" fontId="53" fillId="2" borderId="18" xfId="0" applyNumberFormat="1" applyFont="1" applyFill="1" applyBorder="1"/>
    <xf numFmtId="3" fontId="53" fillId="2" borderId="29" xfId="0" applyNumberFormat="1" applyFont="1" applyFill="1" applyBorder="1"/>
    <xf numFmtId="3" fontId="53" fillId="0" borderId="22" xfId="0" applyNumberFormat="1" applyFont="1" applyFill="1" applyBorder="1" applyAlignment="1">
      <alignment wrapText="1"/>
    </xf>
    <xf numFmtId="3" fontId="20" fillId="0" borderId="44" xfId="0" applyNumberFormat="1" applyFont="1" applyFill="1" applyBorder="1"/>
    <xf numFmtId="3" fontId="20" fillId="2" borderId="53" xfId="0" applyNumberFormat="1" applyFont="1" applyFill="1" applyBorder="1"/>
    <xf numFmtId="3" fontId="20" fillId="2" borderId="49" xfId="0" applyNumberFormat="1" applyFont="1" applyFill="1" applyBorder="1"/>
    <xf numFmtId="3" fontId="20" fillId="0" borderId="39" xfId="0" applyNumberFormat="1" applyFont="1" applyFill="1" applyBorder="1"/>
    <xf numFmtId="3" fontId="20" fillId="0" borderId="53" xfId="0" applyNumberFormat="1" applyFont="1" applyFill="1" applyBorder="1"/>
    <xf numFmtId="3" fontId="20" fillId="0" borderId="42" xfId="0" applyNumberFormat="1" applyFont="1" applyFill="1" applyBorder="1"/>
    <xf numFmtId="3" fontId="54" fillId="0" borderId="3" xfId="0" applyNumberFormat="1" applyFont="1" applyFill="1" applyBorder="1" applyAlignment="1">
      <alignment wrapText="1"/>
    </xf>
    <xf numFmtId="3" fontId="54" fillId="0" borderId="31" xfId="0" applyNumberFormat="1" applyFont="1" applyFill="1" applyBorder="1"/>
    <xf numFmtId="3" fontId="54" fillId="2" borderId="46" xfId="0" applyNumberFormat="1" applyFont="1" applyFill="1" applyBorder="1"/>
    <xf numFmtId="3" fontId="54" fillId="0" borderId="17" xfId="0" applyNumberFormat="1" applyFont="1" applyFill="1" applyBorder="1"/>
    <xf numFmtId="3" fontId="45" fillId="2" borderId="17" xfId="0" applyNumberFormat="1" applyFont="1" applyFill="1" applyBorder="1"/>
    <xf numFmtId="3" fontId="45" fillId="0" borderId="14" xfId="0" applyNumberFormat="1" applyFont="1" applyFill="1" applyBorder="1"/>
    <xf numFmtId="3" fontId="54" fillId="0" borderId="57" xfId="0" applyNumberFormat="1" applyFont="1" applyFill="1" applyBorder="1"/>
    <xf numFmtId="3" fontId="54" fillId="2" borderId="57" xfId="0" applyNumberFormat="1" applyFont="1" applyFill="1" applyBorder="1"/>
    <xf numFmtId="3" fontId="55" fillId="2" borderId="57" xfId="0" applyNumberFormat="1" applyFont="1" applyFill="1" applyBorder="1"/>
    <xf numFmtId="3" fontId="20" fillId="0" borderId="58" xfId="0" applyNumberFormat="1" applyFont="1" applyFill="1" applyBorder="1"/>
    <xf numFmtId="3" fontId="45" fillId="0" borderId="18" xfId="0" applyNumberFormat="1" applyFont="1" applyFill="1" applyBorder="1"/>
    <xf numFmtId="0" fontId="12" fillId="0" borderId="53" xfId="4" applyFont="1" applyFill="1" applyBorder="1" applyAlignment="1" applyProtection="1">
      <alignment vertical="center" wrapText="1"/>
    </xf>
    <xf numFmtId="0" fontId="10" fillId="0" borderId="12" xfId="4" applyFont="1" applyFill="1" applyBorder="1" applyAlignment="1" applyProtection="1">
      <alignment vertical="center" wrapText="1"/>
    </xf>
    <xf numFmtId="3" fontId="56" fillId="0" borderId="12" xfId="0" applyNumberFormat="1" applyFont="1" applyFill="1" applyBorder="1"/>
    <xf numFmtId="3" fontId="11" fillId="0" borderId="12" xfId="0" applyNumberFormat="1" applyFont="1" applyBorder="1" applyAlignment="1">
      <alignment horizontal="center"/>
    </xf>
    <xf numFmtId="3" fontId="11" fillId="0" borderId="12" xfId="0" applyNumberFormat="1" applyFont="1" applyBorder="1" applyAlignment="1">
      <alignment horizontal="right"/>
    </xf>
    <xf numFmtId="4" fontId="61" fillId="0" borderId="18" xfId="0" applyNumberFormat="1" applyFont="1" applyBorder="1" applyAlignment="1">
      <alignment horizontal="center"/>
    </xf>
    <xf numFmtId="3" fontId="61" fillId="0" borderId="18" xfId="0" applyNumberFormat="1" applyFont="1" applyBorder="1" applyAlignment="1">
      <alignment horizontal="right"/>
    </xf>
    <xf numFmtId="3" fontId="62" fillId="2" borderId="33" xfId="0" applyNumberFormat="1" applyFont="1" applyFill="1" applyBorder="1" applyAlignment="1">
      <alignment horizontal="right"/>
    </xf>
    <xf numFmtId="3" fontId="10" fillId="2" borderId="38" xfId="0" applyNumberFormat="1" applyFont="1" applyFill="1" applyBorder="1" applyAlignment="1">
      <alignment horizontal="right"/>
    </xf>
    <xf numFmtId="3" fontId="11" fillId="2" borderId="38" xfId="0" applyNumberFormat="1" applyFont="1" applyFill="1" applyBorder="1" applyAlignment="1">
      <alignment horizontal="right"/>
    </xf>
    <xf numFmtId="3" fontId="11" fillId="0" borderId="12" xfId="0" applyNumberFormat="1" applyFont="1" applyBorder="1"/>
    <xf numFmtId="3" fontId="11" fillId="2" borderId="38" xfId="0" applyNumberFormat="1" applyFont="1" applyFill="1" applyBorder="1"/>
    <xf numFmtId="3" fontId="13" fillId="2" borderId="39" xfId="0" applyNumberFormat="1" applyFont="1" applyFill="1" applyBorder="1"/>
    <xf numFmtId="3" fontId="11" fillId="0" borderId="17" xfId="0" applyNumberFormat="1" applyFont="1" applyBorder="1" applyAlignment="1">
      <alignment horizontal="center"/>
    </xf>
    <xf numFmtId="3" fontId="11" fillId="0" borderId="17" xfId="0" applyNumberFormat="1" applyFont="1" applyBorder="1" applyAlignment="1">
      <alignment horizontal="right"/>
    </xf>
    <xf numFmtId="3" fontId="11" fillId="2" borderId="44" xfId="0" applyNumberFormat="1" applyFont="1" applyFill="1" applyBorder="1" applyAlignment="1">
      <alignment horizontal="right"/>
    </xf>
    <xf numFmtId="3" fontId="13" fillId="2" borderId="41" xfId="0" applyNumberFormat="1" applyFont="1" applyFill="1" applyBorder="1"/>
    <xf numFmtId="3" fontId="10" fillId="0" borderId="18" xfId="0" applyNumberFormat="1" applyFont="1" applyBorder="1" applyAlignment="1">
      <alignment horizontal="center"/>
    </xf>
    <xf numFmtId="3" fontId="10" fillId="0" borderId="18" xfId="0" applyNumberFormat="1" applyFont="1" applyBorder="1"/>
    <xf numFmtId="3" fontId="11" fillId="2" borderId="33" xfId="0" applyNumberFormat="1" applyFont="1" applyFill="1" applyBorder="1"/>
    <xf numFmtId="0" fontId="11" fillId="0" borderId="18" xfId="0" applyFont="1" applyBorder="1" applyAlignment="1">
      <alignment horizontal="center"/>
    </xf>
    <xf numFmtId="3" fontId="11" fillId="0" borderId="18" xfId="0" applyNumberFormat="1" applyFont="1" applyBorder="1"/>
    <xf numFmtId="0" fontId="0" fillId="0" borderId="0" xfId="0" applyAlignment="1">
      <alignment horizontal="center"/>
    </xf>
    <xf numFmtId="0" fontId="32" fillId="0" borderId="11" xfId="0" applyFont="1" applyBorder="1"/>
    <xf numFmtId="0" fontId="11" fillId="0" borderId="57" xfId="0" applyFont="1" applyBorder="1" applyAlignment="1">
      <alignment horizontal="center"/>
    </xf>
    <xf numFmtId="3" fontId="11" fillId="0" borderId="57" xfId="0" applyNumberFormat="1" applyFont="1" applyBorder="1"/>
    <xf numFmtId="3" fontId="11" fillId="2" borderId="58" xfId="0" applyNumberFormat="1" applyFont="1" applyFill="1" applyBorder="1"/>
    <xf numFmtId="165" fontId="11" fillId="0" borderId="8" xfId="1" applyNumberFormat="1" applyFont="1" applyFill="1" applyBorder="1" applyAlignment="1" applyProtection="1">
      <alignment vertical="center" wrapText="1"/>
    </xf>
    <xf numFmtId="0" fontId="18" fillId="0" borderId="0" xfId="0" applyFont="1" applyAlignment="1">
      <alignment horizontal="center"/>
    </xf>
    <xf numFmtId="0" fontId="0" fillId="0" borderId="12" xfId="0" applyBorder="1"/>
    <xf numFmtId="0" fontId="4" fillId="0" borderId="24" xfId="0" applyFont="1" applyBorder="1"/>
    <xf numFmtId="165" fontId="4" fillId="0" borderId="20" xfId="1" applyNumberFormat="1" applyFont="1" applyBorder="1"/>
    <xf numFmtId="165" fontId="4" fillId="0" borderId="48" xfId="1" applyNumberFormat="1" applyFont="1" applyBorder="1"/>
    <xf numFmtId="3" fontId="4" fillId="0" borderId="34" xfId="0" applyNumberFormat="1" applyFont="1" applyBorder="1" applyAlignment="1">
      <alignment wrapText="1"/>
    </xf>
    <xf numFmtId="165" fontId="4" fillId="3" borderId="20" xfId="1" applyNumberFormat="1" applyFont="1" applyFill="1" applyBorder="1" applyAlignment="1"/>
    <xf numFmtId="165" fontId="4" fillId="0" borderId="41" xfId="1" applyNumberFormat="1" applyFont="1" applyBorder="1"/>
    <xf numFmtId="165" fontId="4" fillId="0" borderId="38" xfId="1" applyNumberFormat="1" applyFont="1" applyFill="1" applyBorder="1" applyAlignment="1">
      <alignment horizontal="center"/>
    </xf>
    <xf numFmtId="165" fontId="4" fillId="0" borderId="39" xfId="1" applyNumberFormat="1" applyFont="1" applyBorder="1" applyAlignment="1">
      <alignment horizontal="center"/>
    </xf>
    <xf numFmtId="3" fontId="3" fillId="0" borderId="8" xfId="0" applyNumberFormat="1" applyFont="1" applyBorder="1" applyAlignment="1"/>
    <xf numFmtId="165" fontId="0" fillId="0" borderId="0" xfId="1" applyNumberFormat="1" applyFont="1" applyAlignment="1">
      <alignment horizontal="right"/>
    </xf>
    <xf numFmtId="165" fontId="66" fillId="0" borderId="0" xfId="1" applyNumberFormat="1" applyFont="1"/>
    <xf numFmtId="0" fontId="57" fillId="0" borderId="10" xfId="0" applyFont="1" applyFill="1" applyBorder="1" applyAlignment="1">
      <alignment wrapText="1"/>
    </xf>
    <xf numFmtId="165" fontId="32" fillId="0" borderId="12" xfId="1" applyNumberFormat="1" applyFont="1" applyFill="1" applyBorder="1"/>
    <xf numFmtId="0" fontId="33" fillId="0" borderId="0" xfId="0" applyFont="1" applyFill="1"/>
    <xf numFmtId="0" fontId="57" fillId="0" borderId="11" xfId="0" applyFont="1" applyFill="1" applyBorder="1"/>
    <xf numFmtId="0" fontId="11" fillId="0" borderId="12" xfId="0" applyFont="1" applyFill="1" applyBorder="1"/>
    <xf numFmtId="3" fontId="8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5" fontId="16" fillId="0" borderId="12" xfId="1" applyNumberFormat="1" applyFont="1" applyBorder="1"/>
    <xf numFmtId="0" fontId="5" fillId="0" borderId="13" xfId="0" applyFont="1" applyBorder="1" applyAlignment="1">
      <alignment horizontal="center" vertical="center" wrapText="1"/>
    </xf>
    <xf numFmtId="165" fontId="5" fillId="0" borderId="15" xfId="1" applyNumberFormat="1" applyFont="1" applyBorder="1" applyAlignment="1">
      <alignment horizontal="center" vertical="center" wrapText="1"/>
    </xf>
    <xf numFmtId="0" fontId="58" fillId="0" borderId="55" xfId="0" applyFont="1" applyFill="1" applyBorder="1" applyAlignment="1"/>
    <xf numFmtId="0" fontId="5" fillId="0" borderId="8" xfId="0" applyFont="1" applyBorder="1" applyAlignment="1">
      <alignment horizontal="center" vertical="center" wrapText="1"/>
    </xf>
    <xf numFmtId="0" fontId="4" fillId="0" borderId="21" xfId="0" applyFont="1" applyBorder="1"/>
    <xf numFmtId="165" fontId="4" fillId="0" borderId="33" xfId="1" applyNumberFormat="1" applyFont="1" applyBorder="1"/>
    <xf numFmtId="165" fontId="4" fillId="0" borderId="44" xfId="1" applyNumberFormat="1" applyFont="1" applyBorder="1"/>
    <xf numFmtId="0" fontId="4" fillId="0" borderId="47" xfId="0" applyFont="1" applyBorder="1" applyAlignment="1">
      <alignment wrapText="1"/>
    </xf>
    <xf numFmtId="3" fontId="30" fillId="0" borderId="21" xfId="0" applyNumberFormat="1" applyFont="1" applyBorder="1" applyAlignment="1">
      <alignment wrapText="1"/>
    </xf>
    <xf numFmtId="165" fontId="4" fillId="0" borderId="33" xfId="1" applyNumberFormat="1" applyFont="1" applyFill="1" applyBorder="1" applyAlignment="1">
      <alignment horizontal="center"/>
    </xf>
    <xf numFmtId="3" fontId="4" fillId="0" borderId="38" xfId="0" applyNumberFormat="1" applyFont="1" applyBorder="1" applyAlignment="1">
      <alignment horizontal="center"/>
    </xf>
    <xf numFmtId="3" fontId="5" fillId="0" borderId="13" xfId="0" applyNumberFormat="1" applyFont="1" applyBorder="1"/>
    <xf numFmtId="165" fontId="5" fillId="0" borderId="15" xfId="1" applyNumberFormat="1" applyFont="1" applyBorder="1"/>
    <xf numFmtId="165" fontId="58" fillId="0" borderId="51" xfId="0" applyNumberFormat="1" applyFont="1" applyFill="1" applyBorder="1" applyAlignment="1"/>
    <xf numFmtId="3" fontId="5" fillId="0" borderId="9" xfId="0" applyNumberFormat="1" applyFont="1" applyBorder="1"/>
    <xf numFmtId="165" fontId="5" fillId="0" borderId="8" xfId="1" applyNumberFormat="1" applyFont="1" applyBorder="1"/>
    <xf numFmtId="0" fontId="5" fillId="0" borderId="9" xfId="0" applyFont="1" applyBorder="1"/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7" xfId="0" applyFont="1" applyFill="1" applyBorder="1" applyAlignment="1"/>
    <xf numFmtId="165" fontId="2" fillId="0" borderId="0" xfId="1" applyNumberFormat="1" applyFont="1" applyAlignment="1">
      <alignment horizontal="right"/>
    </xf>
    <xf numFmtId="165" fontId="28" fillId="0" borderId="0" xfId="1" applyNumberFormat="1" applyFont="1"/>
    <xf numFmtId="165" fontId="67" fillId="0" borderId="0" xfId="1" applyNumberFormat="1" applyFont="1"/>
    <xf numFmtId="165" fontId="68" fillId="0" borderId="0" xfId="1" applyNumberFormat="1" applyFont="1"/>
    <xf numFmtId="165" fontId="69" fillId="0" borderId="0" xfId="1" applyNumberFormat="1" applyFont="1"/>
    <xf numFmtId="3" fontId="0" fillId="0" borderId="0" xfId="0" applyNumberFormat="1" applyFill="1"/>
    <xf numFmtId="0" fontId="57" fillId="0" borderId="11" xfId="0" applyFont="1" applyFill="1" applyBorder="1" applyAlignment="1">
      <alignment wrapText="1"/>
    </xf>
    <xf numFmtId="3" fontId="6" fillId="0" borderId="0" xfId="0" applyNumberFormat="1" applyFont="1" applyAlignment="1">
      <alignment horizontal="center"/>
    </xf>
    <xf numFmtId="165" fontId="3" fillId="0" borderId="0" xfId="1" applyNumberFormat="1" applyFont="1" applyFill="1"/>
    <xf numFmtId="3" fontId="53" fillId="0" borderId="57" xfId="0" applyNumberFormat="1" applyFont="1" applyFill="1" applyBorder="1"/>
    <xf numFmtId="3" fontId="53" fillId="2" borderId="57" xfId="0" applyNumberFormat="1" applyFont="1" applyFill="1" applyBorder="1"/>
    <xf numFmtId="3" fontId="53" fillId="0" borderId="12" xfId="0" applyNumberFormat="1" applyFont="1" applyFill="1" applyBorder="1" applyAlignment="1">
      <alignment wrapText="1"/>
    </xf>
    <xf numFmtId="165" fontId="10" fillId="0" borderId="17" xfId="1" applyNumberFormat="1" applyFont="1" applyFill="1" applyBorder="1" applyAlignment="1" applyProtection="1">
      <alignment vertical="center" wrapText="1"/>
      <protection locked="0"/>
    </xf>
    <xf numFmtId="0" fontId="12" fillId="0" borderId="13" xfId="4" applyFont="1" applyFill="1" applyBorder="1" applyAlignment="1" applyProtection="1">
      <alignment horizontal="left" vertical="center" wrapText="1" indent="1"/>
    </xf>
    <xf numFmtId="0" fontId="10" fillId="0" borderId="20" xfId="4" applyFont="1" applyFill="1" applyBorder="1" applyAlignment="1" applyProtection="1">
      <alignment horizontal="left" vertical="center" wrapText="1" indent="2"/>
    </xf>
    <xf numFmtId="165" fontId="10" fillId="0" borderId="20" xfId="1" applyNumberFormat="1" applyFont="1" applyFill="1" applyBorder="1" applyAlignment="1" applyProtection="1">
      <alignment vertical="center" wrapText="1"/>
      <protection locked="0"/>
    </xf>
    <xf numFmtId="3" fontId="17" fillId="0" borderId="0" xfId="0" applyNumberFormat="1" applyFont="1" applyFill="1" applyBorder="1"/>
    <xf numFmtId="0" fontId="2" fillId="2" borderId="7" xfId="0" applyFont="1" applyFill="1" applyBorder="1" applyAlignment="1">
      <alignment horizontal="right"/>
    </xf>
    <xf numFmtId="0" fontId="4" fillId="2" borderId="7" xfId="0" applyFont="1" applyFill="1" applyBorder="1" applyAlignment="1">
      <alignment horizontal="right"/>
    </xf>
    <xf numFmtId="0" fontId="15" fillId="0" borderId="59" xfId="0" applyFont="1" applyBorder="1" applyAlignment="1">
      <alignment horizontal="center" vertical="center" wrapText="1"/>
    </xf>
    <xf numFmtId="0" fontId="28" fillId="0" borderId="60" xfId="0" applyFont="1" applyBorder="1" applyAlignment="1">
      <alignment horizontal="center" vertical="center" wrapText="1"/>
    </xf>
    <xf numFmtId="3" fontId="20" fillId="2" borderId="30" xfId="0" applyNumberFormat="1" applyFont="1" applyFill="1" applyBorder="1" applyAlignment="1">
      <alignment horizontal="left" wrapText="1"/>
    </xf>
    <xf numFmtId="3" fontId="20" fillId="2" borderId="7" xfId="0" applyNumberFormat="1" applyFont="1" applyFill="1" applyBorder="1" applyAlignment="1">
      <alignment horizontal="left" wrapText="1"/>
    </xf>
    <xf numFmtId="3" fontId="20" fillId="2" borderId="60" xfId="0" applyNumberFormat="1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0" fontId="15" fillId="2" borderId="4" xfId="0" applyFont="1" applyFill="1" applyBorder="1" applyAlignment="1">
      <alignment horizontal="center" vertical="center"/>
    </xf>
    <xf numFmtId="0" fontId="28" fillId="2" borderId="6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0" fillId="0" borderId="22" xfId="0" applyFont="1" applyBorder="1" applyAlignment="1">
      <alignment horizontal="left"/>
    </xf>
    <xf numFmtId="0" fontId="10" fillId="0" borderId="12" xfId="0" applyFont="1" applyBorder="1" applyAlignment="1">
      <alignment horizontal="left"/>
    </xf>
    <xf numFmtId="0" fontId="10" fillId="0" borderId="21" xfId="0" applyFont="1" applyBorder="1" applyAlignment="1">
      <alignment horizontal="left" wrapText="1"/>
    </xf>
    <xf numFmtId="0" fontId="10" fillId="0" borderId="18" xfId="0" applyFont="1" applyBorder="1" applyAlignment="1">
      <alignment horizontal="left" wrapText="1"/>
    </xf>
    <xf numFmtId="0" fontId="13" fillId="0" borderId="34" xfId="0" applyFont="1" applyBorder="1" applyAlignment="1">
      <alignment horizontal="center" wrapText="1"/>
    </xf>
    <xf numFmtId="0" fontId="13" fillId="0" borderId="20" xfId="0" applyFont="1" applyBorder="1" applyAlignment="1">
      <alignment horizontal="center" wrapText="1"/>
    </xf>
    <xf numFmtId="0" fontId="11" fillId="0" borderId="22" xfId="0" applyFont="1" applyBorder="1" applyAlignment="1"/>
    <xf numFmtId="0" fontId="11" fillId="0" borderId="12" xfId="0" applyFont="1" applyBorder="1" applyAlignment="1"/>
    <xf numFmtId="0" fontId="11" fillId="0" borderId="56" xfId="0" applyFont="1" applyBorder="1" applyAlignment="1">
      <alignment horizontal="left" wrapText="1"/>
    </xf>
    <xf numFmtId="0" fontId="11" fillId="0" borderId="17" xfId="0" applyFont="1" applyBorder="1" applyAlignment="1">
      <alignment horizontal="left" wrapText="1"/>
    </xf>
    <xf numFmtId="0" fontId="11" fillId="0" borderId="22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13" fillId="0" borderId="47" xfId="0" applyFont="1" applyBorder="1" applyAlignment="1">
      <alignment horizontal="center" wrapText="1"/>
    </xf>
    <xf numFmtId="0" fontId="13" fillId="0" borderId="31" xfId="0" applyFont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left" wrapText="1"/>
    </xf>
    <xf numFmtId="0" fontId="0" fillId="0" borderId="63" xfId="0" applyFont="1" applyBorder="1" applyAlignment="1">
      <alignment horizontal="left" wrapText="1"/>
    </xf>
    <xf numFmtId="0" fontId="0" fillId="0" borderId="35" xfId="0" applyFont="1" applyBorder="1" applyAlignment="1">
      <alignment horizontal="left" wrapText="1"/>
    </xf>
    <xf numFmtId="0" fontId="65" fillId="0" borderId="0" xfId="0" applyFont="1" applyAlignment="1">
      <alignment horizontal="center"/>
    </xf>
    <xf numFmtId="0" fontId="35" fillId="0" borderId="21" xfId="0" applyFont="1" applyBorder="1" applyAlignment="1">
      <alignment horizontal="left" wrapText="1"/>
    </xf>
    <xf numFmtId="0" fontId="61" fillId="0" borderId="18" xfId="0" applyFont="1" applyBorder="1" applyAlignment="1">
      <alignment horizontal="left" wrapText="1"/>
    </xf>
    <xf numFmtId="0" fontId="12" fillId="2" borderId="8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8" xfId="0" applyFont="1" applyBorder="1" applyAlignment="1">
      <alignment vertical="center" wrapText="1"/>
    </xf>
    <xf numFmtId="0" fontId="45" fillId="0" borderId="11" xfId="0" applyFont="1" applyBorder="1" applyAlignment="1">
      <alignment horizontal="left"/>
    </xf>
    <xf numFmtId="0" fontId="45" fillId="0" borderId="62" xfId="0" applyFont="1" applyBorder="1" applyAlignment="1">
      <alignment horizontal="left"/>
    </xf>
    <xf numFmtId="0" fontId="45" fillId="0" borderId="36" xfId="0" applyFont="1" applyBorder="1" applyAlignment="1">
      <alignment horizontal="left"/>
    </xf>
    <xf numFmtId="0" fontId="13" fillId="0" borderId="47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0" fillId="0" borderId="21" xfId="0" applyFont="1" applyBorder="1" applyAlignment="1">
      <alignment horizontal="left" wrapText="1"/>
    </xf>
    <xf numFmtId="0" fontId="0" fillId="0" borderId="18" xfId="0" applyFont="1" applyBorder="1" applyAlignment="1">
      <alignment horizontal="left" wrapText="1"/>
    </xf>
    <xf numFmtId="0" fontId="10" fillId="0" borderId="10" xfId="0" applyFont="1" applyBorder="1" applyAlignment="1"/>
    <xf numFmtId="0" fontId="10" fillId="0" borderId="63" xfId="0" applyFont="1" applyBorder="1" applyAlignment="1"/>
    <xf numFmtId="0" fontId="10" fillId="0" borderId="35" xfId="0" applyFont="1" applyBorder="1" applyAlignment="1"/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12" fillId="0" borderId="0" xfId="4" applyNumberFormat="1" applyFont="1" applyFill="1" applyBorder="1" applyAlignment="1" applyProtection="1">
      <alignment horizontal="center" vertical="center"/>
    </xf>
    <xf numFmtId="0" fontId="12" fillId="0" borderId="9" xfId="4" applyFont="1" applyFill="1" applyBorder="1" applyAlignment="1" applyProtection="1">
      <alignment horizontal="left" vertical="center" wrapText="1"/>
    </xf>
    <xf numFmtId="0" fontId="12" fillId="0" borderId="40" xfId="4" applyFont="1" applyFill="1" applyBorder="1" applyAlignment="1" applyProtection="1">
      <alignment horizontal="left" vertical="center" wrapText="1"/>
    </xf>
    <xf numFmtId="0" fontId="18" fillId="0" borderId="0" xfId="0" applyFont="1" applyAlignment="1">
      <alignment horizontal="center"/>
    </xf>
    <xf numFmtId="0" fontId="58" fillId="0" borderId="25" xfId="0" applyFont="1" applyFill="1" applyBorder="1" applyAlignment="1">
      <alignment horizontal="right"/>
    </xf>
    <xf numFmtId="0" fontId="58" fillId="0" borderId="1" xfId="0" applyFont="1" applyFill="1" applyBorder="1" applyAlignment="1">
      <alignment horizontal="right"/>
    </xf>
    <xf numFmtId="0" fontId="58" fillId="0" borderId="30" xfId="0" applyFont="1" applyFill="1" applyBorder="1" applyAlignment="1">
      <alignment horizontal="right"/>
    </xf>
    <xf numFmtId="0" fontId="58" fillId="0" borderId="7" xfId="0" applyFont="1" applyFill="1" applyBorder="1" applyAlignment="1">
      <alignment horizontal="right"/>
    </xf>
    <xf numFmtId="165" fontId="58" fillId="0" borderId="51" xfId="0" applyNumberFormat="1" applyFont="1" applyFill="1" applyBorder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24" fillId="0" borderId="0" xfId="4" applyNumberFormat="1" applyFont="1" applyFill="1" applyBorder="1" applyAlignment="1" applyProtection="1">
      <alignment horizontal="center" vertical="center" wrapText="1"/>
    </xf>
    <xf numFmtId="0" fontId="48" fillId="0" borderId="13" xfId="4" applyFont="1" applyFill="1" applyBorder="1" applyAlignment="1" applyProtection="1">
      <alignment horizontal="left"/>
    </xf>
    <xf numFmtId="0" fontId="48" fillId="0" borderId="14" xfId="4" applyFont="1" applyFill="1" applyBorder="1" applyAlignment="1" applyProtection="1">
      <alignment horizontal="left"/>
    </xf>
    <xf numFmtId="0" fontId="48" fillId="0" borderId="9" xfId="4" applyFont="1" applyFill="1" applyBorder="1" applyAlignment="1">
      <alignment horizontal="center" wrapText="1"/>
    </xf>
    <xf numFmtId="0" fontId="48" fillId="0" borderId="32" xfId="4" applyFont="1" applyFill="1" applyBorder="1" applyAlignment="1">
      <alignment horizontal="center" wrapText="1"/>
    </xf>
    <xf numFmtId="0" fontId="48" fillId="0" borderId="9" xfId="4" applyFont="1" applyFill="1" applyBorder="1" applyAlignment="1">
      <alignment horizontal="center"/>
    </xf>
    <xf numFmtId="0" fontId="48" fillId="0" borderId="40" xfId="4" applyFont="1" applyFill="1" applyBorder="1" applyAlignment="1">
      <alignment horizontal="center"/>
    </xf>
  </cellXfs>
  <cellStyles count="8">
    <cellStyle name="Ezres" xfId="1" builtinId="3"/>
    <cellStyle name="Ezres 2" xfId="2"/>
    <cellStyle name="Ezres 2 2" xfId="5"/>
    <cellStyle name="Ezres 2 3" xfId="7"/>
    <cellStyle name="Normál" xfId="0" builtinId="0"/>
    <cellStyle name="Normál 2" xfId="6"/>
    <cellStyle name="Normál_Adósságotkeletkeztető1" xfId="3"/>
    <cellStyle name="Normál_KVRENMUNKA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470535</xdr:colOff>
      <xdr:row>8</xdr:row>
      <xdr:rowOff>139065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6038195" y="16935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9</xdr:row>
      <xdr:rowOff>139065</xdr:rowOff>
    </xdr:from>
    <xdr:ext cx="184731" cy="264560"/>
    <xdr:sp macro="" textlink="">
      <xdr:nvSpPr>
        <xdr:cNvPr id="3" name="Szövegdoboz 2"/>
        <xdr:cNvSpPr txBox="1"/>
      </xdr:nvSpPr>
      <xdr:spPr>
        <a:xfrm>
          <a:off x="16038195" y="21355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10</xdr:row>
      <xdr:rowOff>139065</xdr:rowOff>
    </xdr:from>
    <xdr:ext cx="184731" cy="264560"/>
    <xdr:sp macro="" textlink="">
      <xdr:nvSpPr>
        <xdr:cNvPr id="4" name="Szövegdoboz 3"/>
        <xdr:cNvSpPr txBox="1"/>
      </xdr:nvSpPr>
      <xdr:spPr>
        <a:xfrm>
          <a:off x="16038195" y="2501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11</xdr:row>
      <xdr:rowOff>139065</xdr:rowOff>
    </xdr:from>
    <xdr:ext cx="184731" cy="264560"/>
    <xdr:sp macro="" textlink="">
      <xdr:nvSpPr>
        <xdr:cNvPr id="5" name="Szövegdoboz 4"/>
        <xdr:cNvSpPr txBox="1"/>
      </xdr:nvSpPr>
      <xdr:spPr>
        <a:xfrm>
          <a:off x="16038195" y="3110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12</xdr:row>
      <xdr:rowOff>139065</xdr:rowOff>
    </xdr:from>
    <xdr:ext cx="184731" cy="264560"/>
    <xdr:sp macro="" textlink="">
      <xdr:nvSpPr>
        <xdr:cNvPr id="6" name="Szövegdoboz 5"/>
        <xdr:cNvSpPr txBox="1"/>
      </xdr:nvSpPr>
      <xdr:spPr>
        <a:xfrm>
          <a:off x="16038195" y="32785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13</xdr:row>
      <xdr:rowOff>139065</xdr:rowOff>
    </xdr:from>
    <xdr:ext cx="184731" cy="264560"/>
    <xdr:sp macro="" textlink="">
      <xdr:nvSpPr>
        <xdr:cNvPr id="7" name="Szövegdoboz 6"/>
        <xdr:cNvSpPr txBox="1"/>
      </xdr:nvSpPr>
      <xdr:spPr>
        <a:xfrm>
          <a:off x="16038195" y="3446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14</xdr:row>
      <xdr:rowOff>139065</xdr:rowOff>
    </xdr:from>
    <xdr:ext cx="184731" cy="264560"/>
    <xdr:sp macro="" textlink="">
      <xdr:nvSpPr>
        <xdr:cNvPr id="8" name="Szövegdoboz 7"/>
        <xdr:cNvSpPr txBox="1"/>
      </xdr:nvSpPr>
      <xdr:spPr>
        <a:xfrm>
          <a:off x="16038195" y="395668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15</xdr:row>
      <xdr:rowOff>139065</xdr:rowOff>
    </xdr:from>
    <xdr:ext cx="184731" cy="264560"/>
    <xdr:sp macro="" textlink="">
      <xdr:nvSpPr>
        <xdr:cNvPr id="9" name="Szövegdoboz 8"/>
        <xdr:cNvSpPr txBox="1"/>
      </xdr:nvSpPr>
      <xdr:spPr>
        <a:xfrm>
          <a:off x="16038195" y="46653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16</xdr:row>
      <xdr:rowOff>139065</xdr:rowOff>
    </xdr:from>
    <xdr:ext cx="184731" cy="264560"/>
    <xdr:sp macro="" textlink="">
      <xdr:nvSpPr>
        <xdr:cNvPr id="10" name="Szövegdoboz 9"/>
        <xdr:cNvSpPr txBox="1"/>
      </xdr:nvSpPr>
      <xdr:spPr>
        <a:xfrm>
          <a:off x="16038195" y="49168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17</xdr:row>
      <xdr:rowOff>139065</xdr:rowOff>
    </xdr:from>
    <xdr:ext cx="184731" cy="264560"/>
    <xdr:sp macro="" textlink="">
      <xdr:nvSpPr>
        <xdr:cNvPr id="11" name="Szövegdoboz 10"/>
        <xdr:cNvSpPr txBox="1"/>
      </xdr:nvSpPr>
      <xdr:spPr>
        <a:xfrm>
          <a:off x="16038195" y="50844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18</xdr:row>
      <xdr:rowOff>139065</xdr:rowOff>
    </xdr:from>
    <xdr:ext cx="184731" cy="264560"/>
    <xdr:sp macro="" textlink="">
      <xdr:nvSpPr>
        <xdr:cNvPr id="12" name="Szövegdoboz 11"/>
        <xdr:cNvSpPr txBox="1"/>
      </xdr:nvSpPr>
      <xdr:spPr>
        <a:xfrm>
          <a:off x="16038195" y="525208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19</xdr:row>
      <xdr:rowOff>139065</xdr:rowOff>
    </xdr:from>
    <xdr:ext cx="184731" cy="264560"/>
    <xdr:sp macro="" textlink="">
      <xdr:nvSpPr>
        <xdr:cNvPr id="13" name="Szövegdoboz 12"/>
        <xdr:cNvSpPr txBox="1"/>
      </xdr:nvSpPr>
      <xdr:spPr>
        <a:xfrm>
          <a:off x="16038195" y="5419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20</xdr:row>
      <xdr:rowOff>139065</xdr:rowOff>
    </xdr:from>
    <xdr:ext cx="184731" cy="264560"/>
    <xdr:sp macro="" textlink="">
      <xdr:nvSpPr>
        <xdr:cNvPr id="14" name="Szövegdoboz 13"/>
        <xdr:cNvSpPr txBox="1"/>
      </xdr:nvSpPr>
      <xdr:spPr>
        <a:xfrm>
          <a:off x="16038195" y="55873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21</xdr:row>
      <xdr:rowOff>139065</xdr:rowOff>
    </xdr:from>
    <xdr:ext cx="184731" cy="264560"/>
    <xdr:sp macro="" textlink="">
      <xdr:nvSpPr>
        <xdr:cNvPr id="15" name="Szövegdoboz 14"/>
        <xdr:cNvSpPr txBox="1"/>
      </xdr:nvSpPr>
      <xdr:spPr>
        <a:xfrm>
          <a:off x="16038195" y="57550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22</xdr:row>
      <xdr:rowOff>139065</xdr:rowOff>
    </xdr:from>
    <xdr:ext cx="184731" cy="264560"/>
    <xdr:sp macro="" textlink="">
      <xdr:nvSpPr>
        <xdr:cNvPr id="16" name="Szövegdoboz 15"/>
        <xdr:cNvSpPr txBox="1"/>
      </xdr:nvSpPr>
      <xdr:spPr>
        <a:xfrm>
          <a:off x="16038195" y="59226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23</xdr:row>
      <xdr:rowOff>139065</xdr:rowOff>
    </xdr:from>
    <xdr:ext cx="184731" cy="264560"/>
    <xdr:sp macro="" textlink="">
      <xdr:nvSpPr>
        <xdr:cNvPr id="17" name="Szövegdoboz 16"/>
        <xdr:cNvSpPr txBox="1"/>
      </xdr:nvSpPr>
      <xdr:spPr>
        <a:xfrm>
          <a:off x="16038195" y="6311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24</xdr:row>
      <xdr:rowOff>139065</xdr:rowOff>
    </xdr:from>
    <xdr:ext cx="184731" cy="264560"/>
    <xdr:sp macro="" textlink="">
      <xdr:nvSpPr>
        <xdr:cNvPr id="18" name="Szövegdoboz 17"/>
        <xdr:cNvSpPr txBox="1"/>
      </xdr:nvSpPr>
      <xdr:spPr>
        <a:xfrm>
          <a:off x="16038195" y="65779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25</xdr:row>
      <xdr:rowOff>139065</xdr:rowOff>
    </xdr:from>
    <xdr:ext cx="184731" cy="264560"/>
    <xdr:sp macro="" textlink="">
      <xdr:nvSpPr>
        <xdr:cNvPr id="19" name="Szövegdoboz 18"/>
        <xdr:cNvSpPr txBox="1"/>
      </xdr:nvSpPr>
      <xdr:spPr>
        <a:xfrm>
          <a:off x="16038195" y="68065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26</xdr:row>
      <xdr:rowOff>139065</xdr:rowOff>
    </xdr:from>
    <xdr:ext cx="184731" cy="264560"/>
    <xdr:sp macro="" textlink="">
      <xdr:nvSpPr>
        <xdr:cNvPr id="20" name="Szövegdoboz 19"/>
        <xdr:cNvSpPr txBox="1"/>
      </xdr:nvSpPr>
      <xdr:spPr>
        <a:xfrm>
          <a:off x="16038195" y="69742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27</xdr:row>
      <xdr:rowOff>139065</xdr:rowOff>
    </xdr:from>
    <xdr:ext cx="184731" cy="264560"/>
    <xdr:sp macro="" textlink="">
      <xdr:nvSpPr>
        <xdr:cNvPr id="21" name="Szövegdoboz 20"/>
        <xdr:cNvSpPr txBox="1"/>
      </xdr:nvSpPr>
      <xdr:spPr>
        <a:xfrm>
          <a:off x="16038195" y="72409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28</xdr:row>
      <xdr:rowOff>139065</xdr:rowOff>
    </xdr:from>
    <xdr:ext cx="184731" cy="264560"/>
    <xdr:sp macro="" textlink="">
      <xdr:nvSpPr>
        <xdr:cNvPr id="22" name="Szövegdoboz 21"/>
        <xdr:cNvSpPr txBox="1"/>
      </xdr:nvSpPr>
      <xdr:spPr>
        <a:xfrm>
          <a:off x="16038195" y="74085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29</xdr:row>
      <xdr:rowOff>139065</xdr:rowOff>
    </xdr:from>
    <xdr:ext cx="184731" cy="264560"/>
    <xdr:sp macro="" textlink="">
      <xdr:nvSpPr>
        <xdr:cNvPr id="23" name="Szövegdoboz 22"/>
        <xdr:cNvSpPr txBox="1"/>
      </xdr:nvSpPr>
      <xdr:spPr>
        <a:xfrm>
          <a:off x="16038195" y="78733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30</xdr:row>
      <xdr:rowOff>139065</xdr:rowOff>
    </xdr:from>
    <xdr:ext cx="184731" cy="264560"/>
    <xdr:sp macro="" textlink="">
      <xdr:nvSpPr>
        <xdr:cNvPr id="24" name="Szövegdoboz 23"/>
        <xdr:cNvSpPr txBox="1"/>
      </xdr:nvSpPr>
      <xdr:spPr>
        <a:xfrm>
          <a:off x="16038195" y="80410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31</xdr:row>
      <xdr:rowOff>139065</xdr:rowOff>
    </xdr:from>
    <xdr:ext cx="184731" cy="264560"/>
    <xdr:sp macro="" textlink="">
      <xdr:nvSpPr>
        <xdr:cNvPr id="25" name="Szövegdoboz 24"/>
        <xdr:cNvSpPr txBox="1"/>
      </xdr:nvSpPr>
      <xdr:spPr>
        <a:xfrm>
          <a:off x="16038195" y="82086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32</xdr:row>
      <xdr:rowOff>139065</xdr:rowOff>
    </xdr:from>
    <xdr:ext cx="184731" cy="264560"/>
    <xdr:sp macro="" textlink="">
      <xdr:nvSpPr>
        <xdr:cNvPr id="26" name="Szövegdoboz 25"/>
        <xdr:cNvSpPr txBox="1"/>
      </xdr:nvSpPr>
      <xdr:spPr>
        <a:xfrm>
          <a:off x="16038195" y="837628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10</xdr:row>
      <xdr:rowOff>139065</xdr:rowOff>
    </xdr:from>
    <xdr:ext cx="184731" cy="264560"/>
    <xdr:sp macro="" textlink="">
      <xdr:nvSpPr>
        <xdr:cNvPr id="27" name="Szövegdoboz 26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11</xdr:row>
      <xdr:rowOff>139065</xdr:rowOff>
    </xdr:from>
    <xdr:ext cx="184731" cy="264560"/>
    <xdr:sp macro="" textlink="">
      <xdr:nvSpPr>
        <xdr:cNvPr id="28" name="Szövegdoboz 27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12</xdr:row>
      <xdr:rowOff>139065</xdr:rowOff>
    </xdr:from>
    <xdr:ext cx="184731" cy="264560"/>
    <xdr:sp macro="" textlink="">
      <xdr:nvSpPr>
        <xdr:cNvPr id="29" name="Szövegdoboz 28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13</xdr:row>
      <xdr:rowOff>139065</xdr:rowOff>
    </xdr:from>
    <xdr:ext cx="184731" cy="264560"/>
    <xdr:sp macro="" textlink="">
      <xdr:nvSpPr>
        <xdr:cNvPr id="30" name="Szövegdoboz 29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14</xdr:row>
      <xdr:rowOff>139065</xdr:rowOff>
    </xdr:from>
    <xdr:ext cx="184731" cy="264560"/>
    <xdr:sp macro="" textlink="">
      <xdr:nvSpPr>
        <xdr:cNvPr id="31" name="Szövegdoboz 30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15</xdr:row>
      <xdr:rowOff>139065</xdr:rowOff>
    </xdr:from>
    <xdr:ext cx="184731" cy="264560"/>
    <xdr:sp macro="" textlink="">
      <xdr:nvSpPr>
        <xdr:cNvPr id="32" name="Szövegdoboz 31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16</xdr:row>
      <xdr:rowOff>139065</xdr:rowOff>
    </xdr:from>
    <xdr:ext cx="184731" cy="264560"/>
    <xdr:sp macro="" textlink="">
      <xdr:nvSpPr>
        <xdr:cNvPr id="33" name="Szövegdoboz 32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view="pageLayout" topLeftCell="B1" zoomScaleNormal="100" workbookViewId="0">
      <selection activeCell="C23" sqref="C23"/>
    </sheetView>
  </sheetViews>
  <sheetFormatPr defaultRowHeight="14.25" x14ac:dyDescent="0.2"/>
  <cols>
    <col min="1" max="1" width="37.85546875" style="59" customWidth="1"/>
    <col min="2" max="2" width="15.28515625" style="59" customWidth="1"/>
    <col min="3" max="4" width="13.42578125" style="59" customWidth="1"/>
    <col min="5" max="5" width="17" style="69" customWidth="1"/>
    <col min="6" max="6" width="17.140625" style="86" bestFit="1" customWidth="1"/>
    <col min="7" max="7" width="12.7109375" bestFit="1" customWidth="1"/>
    <col min="8" max="8" width="16.85546875" style="233" bestFit="1" customWidth="1"/>
    <col min="9" max="9" width="11.7109375" customWidth="1"/>
    <col min="10" max="10" width="14.7109375" style="233" bestFit="1" customWidth="1"/>
  </cols>
  <sheetData>
    <row r="1" spans="1:10" ht="37.5" customHeight="1" x14ac:dyDescent="0.25">
      <c r="A1" s="405" t="s">
        <v>176</v>
      </c>
      <c r="B1" s="405"/>
      <c r="C1" s="405"/>
      <c r="D1" s="405"/>
      <c r="E1" s="405"/>
    </row>
    <row r="2" spans="1:10" ht="15" x14ac:dyDescent="0.25">
      <c r="A2" s="65"/>
      <c r="B2" s="65"/>
      <c r="C2" s="65"/>
      <c r="D2" s="65"/>
      <c r="E2" s="66"/>
    </row>
    <row r="3" spans="1:10" ht="15" x14ac:dyDescent="0.25">
      <c r="A3" s="65"/>
      <c r="B3" s="65"/>
      <c r="C3" s="65"/>
      <c r="D3" s="65"/>
      <c r="E3" s="66"/>
    </row>
    <row r="4" spans="1:10" ht="18.75" customHeight="1" thickBot="1" x14ac:dyDescent="0.25">
      <c r="A4" s="87"/>
      <c r="B4" s="87"/>
      <c r="C4" s="380"/>
      <c r="D4" s="380"/>
      <c r="E4" s="398"/>
    </row>
    <row r="5" spans="1:10" s="40" customFormat="1" ht="12" customHeight="1" x14ac:dyDescent="0.2">
      <c r="A5" s="406" t="s">
        <v>102</v>
      </c>
      <c r="B5" s="408" t="s">
        <v>238</v>
      </c>
      <c r="C5" s="400" t="s">
        <v>240</v>
      </c>
      <c r="D5" s="408" t="s">
        <v>239</v>
      </c>
      <c r="E5" s="400" t="s">
        <v>241</v>
      </c>
      <c r="F5" s="61"/>
      <c r="H5" s="61"/>
      <c r="J5" s="61"/>
    </row>
    <row r="6" spans="1:10" s="40" customFormat="1" ht="51" customHeight="1" thickBot="1" x14ac:dyDescent="0.25">
      <c r="A6" s="407"/>
      <c r="B6" s="409"/>
      <c r="C6" s="401"/>
      <c r="D6" s="409"/>
      <c r="E6" s="401"/>
      <c r="F6" s="61"/>
      <c r="H6" s="61"/>
      <c r="J6" s="61"/>
    </row>
    <row r="7" spans="1:10" s="40" customFormat="1" ht="33.75" customHeight="1" thickBot="1" x14ac:dyDescent="0.3">
      <c r="A7" s="211" t="s">
        <v>72</v>
      </c>
      <c r="B7" s="128">
        <f>B8+B16+B15</f>
        <v>798012125</v>
      </c>
      <c r="C7" s="128">
        <f>C8+C16</f>
        <v>0</v>
      </c>
      <c r="D7" s="128">
        <f>D8+D16</f>
        <v>0</v>
      </c>
      <c r="E7" s="210">
        <f t="shared" ref="E7:E21" si="0">D7+C7+B7</f>
        <v>798012125</v>
      </c>
      <c r="F7" s="61"/>
      <c r="H7" s="61"/>
      <c r="I7" s="61"/>
      <c r="J7" s="61"/>
    </row>
    <row r="8" spans="1:10" s="40" customFormat="1" ht="33.75" customHeight="1" x14ac:dyDescent="0.25">
      <c r="A8" s="127" t="s">
        <v>77</v>
      </c>
      <c r="B8" s="209">
        <f t="shared" ref="B8:D8" si="1">SUM(B9:B13)</f>
        <v>374060759</v>
      </c>
      <c r="C8" s="209">
        <f t="shared" si="1"/>
        <v>0</v>
      </c>
      <c r="D8" s="209">
        <f t="shared" si="1"/>
        <v>0</v>
      </c>
      <c r="E8" s="295">
        <f t="shared" si="0"/>
        <v>374060759</v>
      </c>
      <c r="F8" s="61"/>
      <c r="G8" s="61"/>
      <c r="H8" s="61"/>
      <c r="I8" s="61"/>
      <c r="J8" s="61"/>
    </row>
    <row r="9" spans="1:10" s="40" customFormat="1" ht="36" customHeight="1" x14ac:dyDescent="0.25">
      <c r="A9" s="206" t="s">
        <v>73</v>
      </c>
      <c r="B9" s="129">
        <f>231769223-10272512</f>
        <v>221496711</v>
      </c>
      <c r="C9" s="130"/>
      <c r="D9" s="152"/>
      <c r="E9" s="295">
        <f t="shared" si="0"/>
        <v>221496711</v>
      </c>
      <c r="F9" s="61"/>
      <c r="G9" s="61"/>
      <c r="H9" s="61"/>
      <c r="I9" s="61"/>
      <c r="J9" s="61"/>
    </row>
    <row r="10" spans="1:10" s="40" customFormat="1" ht="46.5" customHeight="1" x14ac:dyDescent="0.25">
      <c r="A10" s="206" t="s">
        <v>159</v>
      </c>
      <c r="B10" s="131">
        <v>75628235</v>
      </c>
      <c r="C10" s="130"/>
      <c r="D10" s="152"/>
      <c r="E10" s="215">
        <f t="shared" si="0"/>
        <v>75628235</v>
      </c>
      <c r="F10" s="61"/>
      <c r="H10" s="61"/>
      <c r="I10" s="61"/>
      <c r="J10" s="61"/>
    </row>
    <row r="11" spans="1:10" s="40" customFormat="1" ht="40.5" customHeight="1" x14ac:dyDescent="0.25">
      <c r="A11" s="206" t="s">
        <v>74</v>
      </c>
      <c r="B11" s="131">
        <v>13144336</v>
      </c>
      <c r="C11" s="132"/>
      <c r="D11" s="153"/>
      <c r="E11" s="215">
        <f t="shared" si="0"/>
        <v>13144336</v>
      </c>
      <c r="F11" s="61"/>
      <c r="G11" s="61"/>
      <c r="H11" s="61"/>
      <c r="I11" s="61"/>
      <c r="J11" s="61"/>
    </row>
    <row r="12" spans="1:10" s="40" customFormat="1" ht="51.75" customHeight="1" x14ac:dyDescent="0.25">
      <c r="A12" s="206" t="s">
        <v>76</v>
      </c>
      <c r="B12" s="131"/>
      <c r="C12" s="132"/>
      <c r="D12" s="153"/>
      <c r="E12" s="215">
        <f t="shared" si="0"/>
        <v>0</v>
      </c>
      <c r="F12" s="61"/>
      <c r="G12" s="61"/>
      <c r="H12" s="61"/>
      <c r="I12" s="61"/>
      <c r="J12" s="61"/>
    </row>
    <row r="13" spans="1:10" s="40" customFormat="1" ht="66" customHeight="1" x14ac:dyDescent="0.25">
      <c r="A13" s="206" t="s">
        <v>75</v>
      </c>
      <c r="B13" s="131">
        <v>63791477</v>
      </c>
      <c r="C13" s="132"/>
      <c r="D13" s="153"/>
      <c r="E13" s="215">
        <f t="shared" si="0"/>
        <v>63791477</v>
      </c>
      <c r="F13" s="61"/>
      <c r="G13" s="61"/>
      <c r="H13" s="61"/>
      <c r="I13" s="61"/>
      <c r="J13" s="61"/>
    </row>
    <row r="14" spans="1:10" s="109" customFormat="1" ht="66" customHeight="1" x14ac:dyDescent="0.25">
      <c r="A14" s="207" t="s">
        <v>161</v>
      </c>
      <c r="B14" s="208"/>
      <c r="C14" s="134"/>
      <c r="D14" s="154"/>
      <c r="E14" s="215">
        <f t="shared" si="0"/>
        <v>0</v>
      </c>
      <c r="F14" s="61"/>
      <c r="G14" s="40"/>
      <c r="H14" s="61"/>
      <c r="I14" s="40"/>
      <c r="J14" s="61"/>
    </row>
    <row r="15" spans="1:10" s="109" customFormat="1" ht="66" customHeight="1" x14ac:dyDescent="0.25">
      <c r="A15" s="207" t="s">
        <v>186</v>
      </c>
      <c r="B15" s="133"/>
      <c r="C15" s="134"/>
      <c r="D15" s="154"/>
      <c r="E15" s="215">
        <f t="shared" si="0"/>
        <v>0</v>
      </c>
      <c r="F15" s="108"/>
      <c r="H15" s="108"/>
      <c r="J15" s="108"/>
    </row>
    <row r="16" spans="1:10" s="109" customFormat="1" ht="58.5" customHeight="1" thickBot="1" x14ac:dyDescent="0.3">
      <c r="A16" s="301" t="s">
        <v>143</v>
      </c>
      <c r="B16" s="302">
        <v>423951366</v>
      </c>
      <c r="C16" s="146"/>
      <c r="D16" s="303"/>
      <c r="E16" s="298">
        <f t="shared" si="0"/>
        <v>423951366</v>
      </c>
      <c r="F16" s="108"/>
      <c r="H16" s="108"/>
      <c r="J16" s="108"/>
    </row>
    <row r="17" spans="1:13" s="111" customFormat="1" ht="41.25" customHeight="1" thickBot="1" x14ac:dyDescent="0.3">
      <c r="A17" s="126" t="s">
        <v>78</v>
      </c>
      <c r="B17" s="299">
        <f t="shared" ref="B17:D17" si="2">SUM(B18:B20)</f>
        <v>200883155</v>
      </c>
      <c r="C17" s="299">
        <f t="shared" si="2"/>
        <v>0</v>
      </c>
      <c r="D17" s="299">
        <f t="shared" si="2"/>
        <v>0</v>
      </c>
      <c r="E17" s="300">
        <f t="shared" si="0"/>
        <v>200883155</v>
      </c>
      <c r="F17" s="108"/>
      <c r="G17" s="109"/>
      <c r="H17" s="108"/>
      <c r="I17" s="109"/>
      <c r="J17" s="108"/>
    </row>
    <row r="18" spans="1:13" s="40" customFormat="1" ht="43.5" x14ac:dyDescent="0.25">
      <c r="A18" s="127" t="s">
        <v>120</v>
      </c>
      <c r="B18" s="129"/>
      <c r="C18" s="130"/>
      <c r="D18" s="130"/>
      <c r="E18" s="209">
        <f t="shared" si="0"/>
        <v>0</v>
      </c>
      <c r="F18" s="110"/>
      <c r="G18" s="111"/>
      <c r="H18" s="110"/>
      <c r="I18" s="111"/>
      <c r="J18" s="110"/>
    </row>
    <row r="19" spans="1:13" s="40" customFormat="1" ht="57.75" x14ac:dyDescent="0.25">
      <c r="A19" s="392" t="s">
        <v>250</v>
      </c>
      <c r="B19" s="390"/>
      <c r="C19" s="391"/>
      <c r="D19" s="391"/>
      <c r="E19" s="209">
        <f t="shared" si="0"/>
        <v>0</v>
      </c>
      <c r="F19" s="110"/>
      <c r="G19" s="111"/>
      <c r="H19" s="110"/>
      <c r="I19" s="111"/>
      <c r="J19" s="110"/>
    </row>
    <row r="20" spans="1:13" s="40" customFormat="1" ht="48.75" customHeight="1" thickBot="1" x14ac:dyDescent="0.3">
      <c r="A20" s="212" t="s">
        <v>79</v>
      </c>
      <c r="B20" s="136">
        <v>200883155</v>
      </c>
      <c r="C20" s="137"/>
      <c r="D20" s="137"/>
      <c r="E20" s="135">
        <f t="shared" si="0"/>
        <v>200883155</v>
      </c>
      <c r="F20" s="61"/>
      <c r="H20" s="61"/>
      <c r="J20" s="61"/>
    </row>
    <row r="21" spans="1:13" s="89" customFormat="1" ht="45" customHeight="1" thickBot="1" x14ac:dyDescent="0.3">
      <c r="A21" s="211" t="s">
        <v>65</v>
      </c>
      <c r="B21" s="306">
        <f t="shared" ref="B21:D21" si="3">B23+B24+B27+B22</f>
        <v>146193512</v>
      </c>
      <c r="C21" s="306">
        <f t="shared" si="3"/>
        <v>0</v>
      </c>
      <c r="D21" s="306">
        <f t="shared" si="3"/>
        <v>0</v>
      </c>
      <c r="E21" s="210">
        <f t="shared" si="0"/>
        <v>146193512</v>
      </c>
      <c r="F21" s="61"/>
      <c r="G21" s="40"/>
      <c r="H21" s="61"/>
      <c r="I21" s="40"/>
      <c r="J21" s="61"/>
    </row>
    <row r="22" spans="1:13" s="89" customFormat="1" ht="45" customHeight="1" x14ac:dyDescent="0.25">
      <c r="A22" s="229" t="s">
        <v>177</v>
      </c>
      <c r="B22" s="311"/>
      <c r="C22" s="311"/>
      <c r="D22" s="311"/>
      <c r="E22" s="214"/>
      <c r="F22" s="88"/>
      <c r="H22" s="88"/>
      <c r="J22" s="88"/>
    </row>
    <row r="23" spans="1:13" s="109" customFormat="1" ht="36" customHeight="1" x14ac:dyDescent="0.25">
      <c r="A23" s="230" t="s">
        <v>66</v>
      </c>
      <c r="B23" s="304">
        <v>17240000</v>
      </c>
      <c r="C23" s="305"/>
      <c r="D23" s="305"/>
      <c r="E23" s="295">
        <f t="shared" ref="E23:E34" si="4">D23+C23+B23</f>
        <v>17240000</v>
      </c>
      <c r="F23" s="88"/>
      <c r="G23" s="89"/>
      <c r="H23" s="88"/>
      <c r="I23" s="89"/>
      <c r="J23" s="88"/>
    </row>
    <row r="24" spans="1:13" s="109" customFormat="1" ht="46.5" customHeight="1" x14ac:dyDescent="0.25">
      <c r="A24" s="230" t="s">
        <v>67</v>
      </c>
      <c r="B24" s="138">
        <f>SUM(B25:B26)</f>
        <v>120433512</v>
      </c>
      <c r="C24" s="138">
        <f>SUM(C25:C26)</f>
        <v>0</v>
      </c>
      <c r="D24" s="138">
        <f>SUM(D25:D26)</f>
        <v>0</v>
      </c>
      <c r="E24" s="215">
        <f t="shared" si="4"/>
        <v>120433512</v>
      </c>
      <c r="F24" s="108"/>
      <c r="H24" s="108"/>
      <c r="J24" s="108"/>
    </row>
    <row r="25" spans="1:13" s="109" customFormat="1" ht="67.5" customHeight="1" x14ac:dyDescent="0.25">
      <c r="A25" s="231" t="s">
        <v>68</v>
      </c>
      <c r="B25" s="138">
        <f>110161000+10272512</f>
        <v>120433512</v>
      </c>
      <c r="C25" s="213"/>
      <c r="D25" s="213"/>
      <c r="E25" s="215">
        <f t="shared" si="4"/>
        <v>120433512</v>
      </c>
      <c r="F25" s="108"/>
      <c r="H25" s="108"/>
      <c r="J25" s="108"/>
    </row>
    <row r="26" spans="1:13" s="40" customFormat="1" ht="24.75" customHeight="1" thickBot="1" x14ac:dyDescent="0.3">
      <c r="A26" s="231" t="s">
        <v>69</v>
      </c>
      <c r="B26" s="246"/>
      <c r="C26" s="144"/>
      <c r="D26" s="144"/>
      <c r="E26" s="298">
        <f t="shared" si="4"/>
        <v>0</v>
      </c>
      <c r="F26" s="108"/>
      <c r="G26" s="109"/>
      <c r="H26" s="108"/>
      <c r="I26" s="109"/>
      <c r="J26" s="108"/>
    </row>
    <row r="27" spans="1:13" s="109" customFormat="1" ht="44.25" thickBot="1" x14ac:dyDescent="0.3">
      <c r="A27" s="232" t="s">
        <v>190</v>
      </c>
      <c r="B27" s="307">
        <v>8520000</v>
      </c>
      <c r="C27" s="308"/>
      <c r="D27" s="309"/>
      <c r="E27" s="310">
        <f t="shared" si="4"/>
        <v>8520000</v>
      </c>
      <c r="F27" s="61"/>
      <c r="G27" s="40"/>
      <c r="H27" s="61"/>
      <c r="I27" s="40"/>
      <c r="J27" s="61"/>
    </row>
    <row r="28" spans="1:13" s="40" customFormat="1" ht="38.25" customHeight="1" thickBot="1" x14ac:dyDescent="0.3">
      <c r="A28" s="126" t="s">
        <v>70</v>
      </c>
      <c r="B28" s="128">
        <v>142469000</v>
      </c>
      <c r="C28" s="128">
        <v>408000</v>
      </c>
      <c r="D28" s="128">
        <v>935000</v>
      </c>
      <c r="E28" s="210">
        <f t="shared" si="4"/>
        <v>143812000</v>
      </c>
      <c r="F28" s="108"/>
      <c r="G28" s="109"/>
      <c r="H28" s="108"/>
      <c r="I28" s="109"/>
      <c r="J28" s="108"/>
    </row>
    <row r="29" spans="1:13" ht="32.25" customHeight="1" thickBot="1" x14ac:dyDescent="0.3">
      <c r="A29" s="126" t="s">
        <v>71</v>
      </c>
      <c r="B29" s="128">
        <v>46659567</v>
      </c>
      <c r="C29" s="216"/>
      <c r="D29" s="216"/>
      <c r="E29" s="210">
        <f t="shared" si="4"/>
        <v>46659567</v>
      </c>
      <c r="F29" s="61"/>
      <c r="G29" s="40"/>
      <c r="H29" s="61"/>
      <c r="I29" s="40"/>
      <c r="J29" s="61"/>
    </row>
    <row r="30" spans="1:13" ht="32.25" customHeight="1" thickBot="1" x14ac:dyDescent="0.3">
      <c r="A30" s="126" t="s">
        <v>89</v>
      </c>
      <c r="B30" s="128">
        <v>21755816</v>
      </c>
      <c r="C30" s="216"/>
      <c r="D30" s="217"/>
      <c r="E30" s="210">
        <f t="shared" si="4"/>
        <v>21755816</v>
      </c>
    </row>
    <row r="31" spans="1:13" s="40" customFormat="1" ht="48.75" customHeight="1" thickBot="1" x14ac:dyDescent="0.3">
      <c r="A31" s="126" t="s">
        <v>80</v>
      </c>
      <c r="B31" s="128"/>
      <c r="C31" s="128">
        <f>SUM(C32:C33)</f>
        <v>0</v>
      </c>
      <c r="D31" s="128">
        <f>SUM(D32:D33)</f>
        <v>0</v>
      </c>
      <c r="E31" s="210">
        <f t="shared" si="4"/>
        <v>0</v>
      </c>
      <c r="F31" s="86"/>
      <c r="G31"/>
      <c r="H31" s="233"/>
      <c r="I31"/>
      <c r="J31" s="233"/>
    </row>
    <row r="32" spans="1:13" s="40" customFormat="1" ht="63.75" customHeight="1" x14ac:dyDescent="0.25">
      <c r="A32" s="290" t="s">
        <v>165</v>
      </c>
      <c r="B32" s="291"/>
      <c r="C32" s="292"/>
      <c r="D32" s="293"/>
      <c r="E32" s="214">
        <f t="shared" si="4"/>
        <v>0</v>
      </c>
      <c r="F32" s="61"/>
      <c r="H32" s="61"/>
      <c r="J32" s="61"/>
      <c r="M32" s="205"/>
    </row>
    <row r="33" spans="1:10" s="40" customFormat="1" ht="48.75" customHeight="1" x14ac:dyDescent="0.25">
      <c r="A33" s="294" t="s">
        <v>166</v>
      </c>
      <c r="B33" s="131"/>
      <c r="C33" s="132"/>
      <c r="D33" s="152"/>
      <c r="E33" s="295">
        <f t="shared" si="4"/>
        <v>0</v>
      </c>
      <c r="F33" s="61"/>
      <c r="H33" s="352"/>
      <c r="J33" s="61"/>
    </row>
    <row r="34" spans="1:10" s="43" customFormat="1" ht="40.5" customHeight="1" thickBot="1" x14ac:dyDescent="0.3">
      <c r="A34" s="140" t="s">
        <v>90</v>
      </c>
      <c r="B34" s="296">
        <f t="shared" ref="B34:D34" si="5">B7+B17+B21+B31+B30+B28+B29</f>
        <v>1355973175</v>
      </c>
      <c r="C34" s="296">
        <f t="shared" si="5"/>
        <v>408000</v>
      </c>
      <c r="D34" s="297">
        <f t="shared" si="5"/>
        <v>935000</v>
      </c>
      <c r="E34" s="298">
        <f t="shared" si="4"/>
        <v>1357316175</v>
      </c>
      <c r="F34" s="61"/>
      <c r="G34" s="205"/>
      <c r="H34" s="61"/>
      <c r="I34" s="40"/>
      <c r="J34" s="61"/>
    </row>
    <row r="35" spans="1:10" s="43" customFormat="1" ht="21.75" customHeight="1" thickBot="1" x14ac:dyDescent="0.3">
      <c r="A35" s="402" t="s">
        <v>88</v>
      </c>
      <c r="B35" s="403"/>
      <c r="C35" s="403"/>
      <c r="D35" s="403"/>
      <c r="E35" s="404"/>
      <c r="F35" s="254"/>
      <c r="H35" s="256"/>
      <c r="J35" s="256"/>
    </row>
    <row r="36" spans="1:10" ht="46.5" customHeight="1" thickBot="1" x14ac:dyDescent="0.3">
      <c r="A36" s="141" t="s">
        <v>87</v>
      </c>
      <c r="B36" s="247">
        <f>B37</f>
        <v>186870348</v>
      </c>
      <c r="C36" s="139">
        <f>C37+C45</f>
        <v>224889890</v>
      </c>
      <c r="D36" s="139">
        <f>D37+D45</f>
        <v>20776200</v>
      </c>
      <c r="E36" s="67">
        <f>E37</f>
        <v>432536438</v>
      </c>
      <c r="F36" s="254"/>
      <c r="G36" s="386"/>
      <c r="H36" s="256"/>
      <c r="I36" s="43"/>
      <c r="J36" s="256"/>
    </row>
    <row r="37" spans="1:10" s="47" customFormat="1" ht="33" customHeight="1" thickBot="1" x14ac:dyDescent="0.25">
      <c r="A37" s="227" t="s">
        <v>81</v>
      </c>
      <c r="B37" s="220">
        <f>B38+B41+B46+B45+B44</f>
        <v>186870348</v>
      </c>
      <c r="C37" s="142">
        <f>C38+C41+C46+C44</f>
        <v>224889890</v>
      </c>
      <c r="D37" s="221">
        <f>D38+D41+D46+D44</f>
        <v>20776200</v>
      </c>
      <c r="E37" s="218">
        <f t="shared" ref="E37:E46" si="6">C37+B37+D37</f>
        <v>432536438</v>
      </c>
      <c r="F37" s="86"/>
      <c r="G37" s="2"/>
      <c r="H37" s="2"/>
      <c r="I37" s="2"/>
      <c r="J37" s="233"/>
    </row>
    <row r="38" spans="1:10" ht="33" customHeight="1" thickBot="1" x14ac:dyDescent="0.25">
      <c r="A38" s="147" t="s">
        <v>82</v>
      </c>
      <c r="B38" s="226">
        <f t="shared" ref="B38:D38" si="7">SUM(B39:B40)</f>
        <v>0</v>
      </c>
      <c r="C38" s="143">
        <f t="shared" si="7"/>
        <v>0</v>
      </c>
      <c r="D38" s="222">
        <f t="shared" si="7"/>
        <v>0</v>
      </c>
      <c r="E38" s="287">
        <f t="shared" si="6"/>
        <v>0</v>
      </c>
      <c r="F38" s="112"/>
      <c r="G38" s="47"/>
      <c r="H38" s="112"/>
      <c r="I38" s="47"/>
      <c r="J38" s="112"/>
    </row>
    <row r="39" spans="1:10" ht="33" customHeight="1" thickBot="1" x14ac:dyDescent="0.25">
      <c r="A39" s="228" t="s">
        <v>144</v>
      </c>
      <c r="B39" s="143"/>
      <c r="C39" s="143"/>
      <c r="D39" s="223"/>
      <c r="E39" s="287">
        <f t="shared" si="6"/>
        <v>0</v>
      </c>
      <c r="F39" s="233"/>
    </row>
    <row r="40" spans="1:10" ht="33" customHeight="1" thickBot="1" x14ac:dyDescent="0.25">
      <c r="A40" s="219" t="s">
        <v>193</v>
      </c>
      <c r="B40" s="143"/>
      <c r="C40" s="143"/>
      <c r="D40" s="223"/>
      <c r="E40" s="107">
        <f t="shared" si="6"/>
        <v>0</v>
      </c>
    </row>
    <row r="41" spans="1:10" s="47" customFormat="1" ht="33" customHeight="1" thickBot="1" x14ac:dyDescent="0.25">
      <c r="A41" s="289" t="s">
        <v>83</v>
      </c>
      <c r="B41" s="213">
        <f>SUM(B42:B43)</f>
        <v>174596133</v>
      </c>
      <c r="C41" s="213">
        <f>SUM(C42:C43)</f>
        <v>256000</v>
      </c>
      <c r="D41" s="288">
        <f>SUM(D42:D43)+D45</f>
        <v>194000</v>
      </c>
      <c r="E41" s="107">
        <f t="shared" si="6"/>
        <v>175046133</v>
      </c>
      <c r="F41" s="86"/>
      <c r="G41"/>
      <c r="H41" s="233"/>
      <c r="I41"/>
      <c r="J41" s="233"/>
    </row>
    <row r="42" spans="1:10" s="113" customFormat="1" ht="33" customHeight="1" thickBot="1" x14ac:dyDescent="0.25">
      <c r="A42" s="219" t="s">
        <v>85</v>
      </c>
      <c r="B42" s="314">
        <v>51891113</v>
      </c>
      <c r="C42" s="145">
        <v>256000</v>
      </c>
      <c r="D42" s="224">
        <v>194000</v>
      </c>
      <c r="E42" s="107">
        <f t="shared" si="6"/>
        <v>52341113</v>
      </c>
      <c r="F42" s="112"/>
      <c r="G42" s="47"/>
      <c r="H42" s="112"/>
      <c r="I42" s="47"/>
      <c r="J42" s="112"/>
    </row>
    <row r="43" spans="1:10" ht="36.75" customHeight="1" thickBot="1" x14ac:dyDescent="0.3">
      <c r="A43" s="219" t="s">
        <v>84</v>
      </c>
      <c r="B43" s="246">
        <v>122705020</v>
      </c>
      <c r="C43" s="144">
        <v>0</v>
      </c>
      <c r="D43" s="225"/>
      <c r="E43" s="67">
        <f t="shared" si="6"/>
        <v>122705020</v>
      </c>
      <c r="F43" s="381"/>
      <c r="G43" s="113"/>
      <c r="H43" s="351"/>
      <c r="I43" s="113"/>
      <c r="J43" s="351"/>
    </row>
    <row r="44" spans="1:10" s="47" customFormat="1" ht="36.75" customHeight="1" thickBot="1" x14ac:dyDescent="0.3">
      <c r="A44" s="289" t="s">
        <v>146</v>
      </c>
      <c r="B44" s="179"/>
      <c r="C44" s="179"/>
      <c r="D44" s="178"/>
      <c r="E44" s="67">
        <f t="shared" si="6"/>
        <v>0</v>
      </c>
      <c r="F44" s="233"/>
      <c r="G44"/>
      <c r="H44" s="233"/>
      <c r="I44"/>
      <c r="J44" s="233"/>
    </row>
    <row r="45" spans="1:10" s="47" customFormat="1" ht="36.75" customHeight="1" thickBot="1" x14ac:dyDescent="0.3">
      <c r="A45" s="289" t="s">
        <v>160</v>
      </c>
      <c r="B45" s="179">
        <v>12274215</v>
      </c>
      <c r="C45" s="179"/>
      <c r="D45" s="178"/>
      <c r="E45" s="67">
        <f t="shared" si="6"/>
        <v>12274215</v>
      </c>
      <c r="F45" s="112"/>
      <c r="H45" s="112"/>
      <c r="J45" s="112"/>
    </row>
    <row r="46" spans="1:10" ht="33" customHeight="1" thickBot="1" x14ac:dyDescent="0.3">
      <c r="A46" s="147" t="s">
        <v>86</v>
      </c>
      <c r="B46" s="148"/>
      <c r="C46" s="149">
        <v>224633890</v>
      </c>
      <c r="D46" s="150">
        <v>20582200</v>
      </c>
      <c r="E46" s="67">
        <f t="shared" si="6"/>
        <v>245216090</v>
      </c>
      <c r="F46" s="112"/>
      <c r="G46" s="47"/>
      <c r="H46" s="112"/>
      <c r="I46" s="47"/>
      <c r="J46" s="112"/>
    </row>
    <row r="48" spans="1:10" x14ac:dyDescent="0.2">
      <c r="B48" s="68"/>
      <c r="E48" s="70"/>
    </row>
    <row r="49" spans="2:3" x14ac:dyDescent="0.2">
      <c r="B49" s="68"/>
    </row>
    <row r="50" spans="2:3" x14ac:dyDescent="0.2">
      <c r="C50" s="68"/>
    </row>
  </sheetData>
  <mergeCells count="7">
    <mergeCell ref="E5:E6"/>
    <mergeCell ref="A35:E35"/>
    <mergeCell ref="A1:E1"/>
    <mergeCell ref="A5:A6"/>
    <mergeCell ref="B5:B6"/>
    <mergeCell ref="C5:C6"/>
    <mergeCell ref="D5:D6"/>
  </mergeCells>
  <pageMargins left="0.98425196850393704" right="0.19685039370078741" top="0.47244094488188981" bottom="0.39370078740157483" header="0.51181102362204722" footer="0.51181102362204722"/>
  <pageSetup paperSize="9" scale="43" orientation="portrait" r:id="rId1"/>
  <headerFooter alignWithMargins="0">
    <oddHeader>&amp;R1.sz. melléklet
..../2025.(III.27.) Egyek Önk.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view="pageLayout" topLeftCell="B1" zoomScaleNormal="110" workbookViewId="0">
      <selection activeCell="D26" sqref="D26"/>
    </sheetView>
  </sheetViews>
  <sheetFormatPr defaultRowHeight="12.75" x14ac:dyDescent="0.2"/>
  <cols>
    <col min="1" max="1" width="62.140625" customWidth="1"/>
    <col min="2" max="2" width="17" customWidth="1"/>
    <col min="3" max="3" width="18.5703125" style="233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410" t="s">
        <v>233</v>
      </c>
      <c r="B1" s="410"/>
      <c r="C1" s="410"/>
      <c r="D1" s="410"/>
      <c r="E1" s="410"/>
      <c r="F1" s="410"/>
      <c r="G1" s="410"/>
      <c r="H1" s="410"/>
      <c r="I1" s="410"/>
      <c r="J1" s="410"/>
    </row>
    <row r="2" spans="1:10" x14ac:dyDescent="0.2">
      <c r="A2" s="410"/>
      <c r="B2" s="410"/>
      <c r="C2" s="410"/>
      <c r="D2" s="410"/>
      <c r="E2" s="410"/>
      <c r="F2" s="410"/>
      <c r="G2" s="410"/>
      <c r="H2" s="410"/>
      <c r="I2" s="410"/>
      <c r="J2" s="410"/>
    </row>
    <row r="5" spans="1:10" ht="13.5" thickBot="1" x14ac:dyDescent="0.25"/>
    <row r="6" spans="1:10" ht="86.25" customHeight="1" thickBot="1" x14ac:dyDescent="0.25">
      <c r="A6" s="411" t="s">
        <v>93</v>
      </c>
      <c r="B6" s="248" t="s">
        <v>72</v>
      </c>
      <c r="C6" s="282" t="s">
        <v>78</v>
      </c>
      <c r="D6" s="248" t="s">
        <v>91</v>
      </c>
      <c r="E6" s="248" t="s">
        <v>70</v>
      </c>
      <c r="F6" s="248" t="s">
        <v>92</v>
      </c>
      <c r="G6" s="248" t="s">
        <v>89</v>
      </c>
      <c r="H6" s="248" t="s">
        <v>80</v>
      </c>
      <c r="I6" s="248" t="s">
        <v>87</v>
      </c>
      <c r="J6" s="249" t="s">
        <v>13</v>
      </c>
    </row>
    <row r="7" spans="1:10" ht="25.5" customHeight="1" thickBot="1" x14ac:dyDescent="0.25">
      <c r="A7" s="412"/>
      <c r="B7" s="90" t="s">
        <v>234</v>
      </c>
      <c r="C7" s="90" t="s">
        <v>234</v>
      </c>
      <c r="D7" s="90" t="s">
        <v>234</v>
      </c>
      <c r="E7" s="90" t="s">
        <v>234</v>
      </c>
      <c r="F7" s="90" t="s">
        <v>234</v>
      </c>
      <c r="G7" s="90" t="s">
        <v>234</v>
      </c>
      <c r="H7" s="90" t="s">
        <v>234</v>
      </c>
      <c r="I7" s="90" t="s">
        <v>234</v>
      </c>
      <c r="J7" s="90" t="s">
        <v>234</v>
      </c>
    </row>
    <row r="8" spans="1:10" s="180" customFormat="1" ht="27.75" customHeight="1" thickBot="1" x14ac:dyDescent="0.25">
      <c r="A8" s="195" t="s">
        <v>164</v>
      </c>
      <c r="B8" s="274"/>
      <c r="C8" s="276"/>
      <c r="D8" s="275"/>
      <c r="E8" s="276">
        <v>4858000</v>
      </c>
      <c r="F8" s="275"/>
      <c r="G8" s="275">
        <v>18755816</v>
      </c>
      <c r="H8" s="275"/>
      <c r="I8" s="277"/>
      <c r="J8" s="271">
        <f>SUM(B8:I8)</f>
        <v>23613816</v>
      </c>
    </row>
    <row r="9" spans="1:10" ht="13.5" thickBot="1" x14ac:dyDescent="0.25">
      <c r="A9" s="335" t="s">
        <v>100</v>
      </c>
      <c r="B9" s="278"/>
      <c r="C9" s="151"/>
      <c r="D9" s="182"/>
      <c r="E9" s="151">
        <v>1535000</v>
      </c>
      <c r="F9" s="182"/>
      <c r="G9" s="151"/>
      <c r="H9" s="182"/>
      <c r="I9" s="279"/>
      <c r="J9" s="271">
        <f t="shared" ref="J9:J26" si="0">SUM(B9:I9)</f>
        <v>1535000</v>
      </c>
    </row>
    <row r="10" spans="1:10" s="43" customFormat="1" ht="27.75" customHeight="1" thickBot="1" x14ac:dyDescent="0.25">
      <c r="A10" s="353" t="s">
        <v>94</v>
      </c>
      <c r="B10" s="280">
        <v>3696000</v>
      </c>
      <c r="C10" s="273"/>
      <c r="D10" s="273"/>
      <c r="E10" s="273">
        <v>72986000</v>
      </c>
      <c r="F10" s="273">
        <v>46649567</v>
      </c>
      <c r="G10" s="273"/>
      <c r="H10" s="273"/>
      <c r="I10" s="281"/>
      <c r="J10" s="271">
        <f t="shared" si="0"/>
        <v>123331567</v>
      </c>
    </row>
    <row r="11" spans="1:10" s="355" customFormat="1" ht="15.75" customHeight="1" thickBot="1" x14ac:dyDescent="0.25">
      <c r="A11" s="286" t="s">
        <v>96</v>
      </c>
      <c r="B11" s="280">
        <f>384333271-10272512</f>
        <v>374060759</v>
      </c>
      <c r="C11" s="273"/>
      <c r="D11" s="273"/>
      <c r="E11" s="354"/>
      <c r="F11" s="273"/>
      <c r="G11" s="354"/>
      <c r="H11" s="354"/>
      <c r="I11" s="281">
        <v>12274215</v>
      </c>
      <c r="J11" s="271">
        <f t="shared" si="0"/>
        <v>386334974</v>
      </c>
    </row>
    <row r="12" spans="1:10" s="355" customFormat="1" ht="15.75" customHeight="1" thickBot="1" x14ac:dyDescent="0.25">
      <c r="A12" s="356" t="s">
        <v>179</v>
      </c>
      <c r="B12" s="280"/>
      <c r="C12" s="273"/>
      <c r="D12" s="273"/>
      <c r="E12" s="354"/>
      <c r="F12" s="273"/>
      <c r="G12" s="354"/>
      <c r="H12" s="354"/>
      <c r="I12" s="281">
        <v>174596133</v>
      </c>
      <c r="J12" s="271">
        <f t="shared" si="0"/>
        <v>174596133</v>
      </c>
    </row>
    <row r="13" spans="1:10" s="355" customFormat="1" ht="15.75" customHeight="1" thickBot="1" x14ac:dyDescent="0.25">
      <c r="A13" s="356" t="s">
        <v>194</v>
      </c>
      <c r="B13" s="280">
        <v>26596000</v>
      </c>
      <c r="C13" s="273"/>
      <c r="D13" s="273"/>
      <c r="E13" s="354"/>
      <c r="F13" s="273"/>
      <c r="G13" s="354"/>
      <c r="H13" s="354"/>
      <c r="I13" s="281"/>
      <c r="J13" s="271">
        <f t="shared" si="0"/>
        <v>26596000</v>
      </c>
    </row>
    <row r="14" spans="1:10" s="43" customFormat="1" ht="13.5" thickBot="1" x14ac:dyDescent="0.25">
      <c r="A14" s="356" t="s">
        <v>99</v>
      </c>
      <c r="B14" s="280">
        <v>313046866</v>
      </c>
      <c r="C14" s="273">
        <v>1351163</v>
      </c>
      <c r="D14" s="357"/>
      <c r="E14" s="273">
        <v>20626000</v>
      </c>
      <c r="F14" s="273">
        <v>10000</v>
      </c>
      <c r="G14" s="357"/>
      <c r="H14" s="357"/>
      <c r="I14" s="281"/>
      <c r="J14" s="271">
        <f t="shared" si="0"/>
        <v>335034029</v>
      </c>
    </row>
    <row r="15" spans="1:10" s="43" customFormat="1" ht="15.75" customHeight="1" thickBot="1" x14ac:dyDescent="0.25">
      <c r="A15" s="353" t="s">
        <v>163</v>
      </c>
      <c r="B15" s="280"/>
      <c r="C15" s="273"/>
      <c r="D15" s="273"/>
      <c r="E15" s="273">
        <v>39243000</v>
      </c>
      <c r="F15" s="273"/>
      <c r="G15" s="273"/>
      <c r="H15" s="273"/>
      <c r="I15" s="281"/>
      <c r="J15" s="271">
        <f t="shared" si="0"/>
        <v>39243000</v>
      </c>
    </row>
    <row r="16" spans="1:10" s="43" customFormat="1" ht="13.5" thickBot="1" x14ac:dyDescent="0.25">
      <c r="A16" s="286" t="s">
        <v>188</v>
      </c>
      <c r="B16" s="280"/>
      <c r="C16" s="273">
        <v>199531992</v>
      </c>
      <c r="D16" s="273"/>
      <c r="E16" s="273"/>
      <c r="F16" s="273"/>
      <c r="G16" s="273"/>
      <c r="H16" s="273"/>
      <c r="I16" s="281"/>
      <c r="J16" s="271">
        <f t="shared" si="0"/>
        <v>199531992</v>
      </c>
    </row>
    <row r="17" spans="1:10" s="43" customFormat="1" ht="13.5" thickBot="1" x14ac:dyDescent="0.25">
      <c r="A17" s="286" t="s">
        <v>195</v>
      </c>
      <c r="B17" s="280"/>
      <c r="C17" s="273"/>
      <c r="D17" s="273"/>
      <c r="E17" s="273">
        <v>762000</v>
      </c>
      <c r="F17" s="273"/>
      <c r="G17" s="273"/>
      <c r="H17" s="273"/>
      <c r="I17" s="281"/>
      <c r="J17" s="271">
        <f t="shared" si="0"/>
        <v>762000</v>
      </c>
    </row>
    <row r="18" spans="1:10" s="43" customFormat="1" ht="18" customHeight="1" thickBot="1" x14ac:dyDescent="0.25">
      <c r="A18" s="353" t="s">
        <v>169</v>
      </c>
      <c r="B18" s="280"/>
      <c r="C18" s="273"/>
      <c r="D18" s="273"/>
      <c r="E18" s="273">
        <v>635000</v>
      </c>
      <c r="F18" s="273"/>
      <c r="G18" s="273"/>
      <c r="H18" s="273"/>
      <c r="I18" s="281"/>
      <c r="J18" s="271">
        <f t="shared" si="0"/>
        <v>635000</v>
      </c>
    </row>
    <row r="19" spans="1:10" s="43" customFormat="1" ht="13.5" thickBot="1" x14ac:dyDescent="0.25">
      <c r="A19" s="286" t="s">
        <v>95</v>
      </c>
      <c r="B19" s="280">
        <v>2450000</v>
      </c>
      <c r="C19" s="273"/>
      <c r="D19" s="273"/>
      <c r="E19" s="273"/>
      <c r="F19" s="273"/>
      <c r="G19" s="273"/>
      <c r="H19" s="273"/>
      <c r="I19" s="281"/>
      <c r="J19" s="271">
        <f t="shared" si="0"/>
        <v>2450000</v>
      </c>
    </row>
    <row r="20" spans="1:10" s="43" customFormat="1" ht="13.5" thickBot="1" x14ac:dyDescent="0.25">
      <c r="A20" s="356" t="s">
        <v>112</v>
      </c>
      <c r="B20" s="280">
        <v>67980500</v>
      </c>
      <c r="C20" s="273"/>
      <c r="D20" s="273"/>
      <c r="E20" s="273">
        <v>1435000</v>
      </c>
      <c r="F20" s="273"/>
      <c r="G20" s="273"/>
      <c r="H20" s="273"/>
      <c r="I20" s="281"/>
      <c r="J20" s="271">
        <f t="shared" si="0"/>
        <v>69415500</v>
      </c>
    </row>
    <row r="21" spans="1:10" s="43" customFormat="1" ht="13.5" thickBot="1" x14ac:dyDescent="0.25">
      <c r="A21" s="356" t="s">
        <v>213</v>
      </c>
      <c r="B21" s="280">
        <v>6400000</v>
      </c>
      <c r="C21" s="273"/>
      <c r="D21" s="273"/>
      <c r="E21" s="273">
        <v>381000</v>
      </c>
      <c r="F21" s="273"/>
      <c r="G21" s="273"/>
      <c r="H21" s="273"/>
      <c r="I21" s="281"/>
      <c r="J21" s="271">
        <f t="shared" si="0"/>
        <v>6781000</v>
      </c>
    </row>
    <row r="22" spans="1:10" s="43" customFormat="1" ht="13.5" thickBot="1" x14ac:dyDescent="0.25">
      <c r="A22" s="356" t="s">
        <v>249</v>
      </c>
      <c r="B22" s="280">
        <v>282000</v>
      </c>
      <c r="C22" s="273"/>
      <c r="D22" s="273"/>
      <c r="E22" s="273"/>
      <c r="F22" s="273"/>
      <c r="G22" s="273"/>
      <c r="H22" s="273"/>
      <c r="I22" s="281"/>
      <c r="J22" s="271">
        <f t="shared" ref="J22" si="1">SUM(B22:I22)</f>
        <v>282000</v>
      </c>
    </row>
    <row r="23" spans="1:10" s="43" customFormat="1" ht="13.5" thickBot="1" x14ac:dyDescent="0.25">
      <c r="A23" s="356" t="s">
        <v>98</v>
      </c>
      <c r="B23" s="280"/>
      <c r="C23" s="273"/>
      <c r="D23" s="357"/>
      <c r="E23" s="273">
        <v>8000</v>
      </c>
      <c r="F23" s="357"/>
      <c r="G23" s="357"/>
      <c r="H23" s="357"/>
      <c r="I23" s="281"/>
      <c r="J23" s="271">
        <f t="shared" si="0"/>
        <v>8000</v>
      </c>
    </row>
    <row r="24" spans="1:10" s="43" customFormat="1" ht="13.5" thickBot="1" x14ac:dyDescent="0.25">
      <c r="A24" s="356" t="s">
        <v>196</v>
      </c>
      <c r="B24" s="280"/>
      <c r="C24" s="273"/>
      <c r="D24" s="357"/>
      <c r="E24" s="273"/>
      <c r="F24" s="357"/>
      <c r="G24" s="273">
        <v>3000000</v>
      </c>
      <c r="H24" s="357"/>
      <c r="I24" s="281"/>
      <c r="J24" s="271">
        <f t="shared" si="0"/>
        <v>3000000</v>
      </c>
    </row>
    <row r="25" spans="1:10" s="43" customFormat="1" ht="26.25" thickBot="1" x14ac:dyDescent="0.25">
      <c r="A25" s="387" t="s">
        <v>189</v>
      </c>
      <c r="B25" s="280">
        <v>3500000</v>
      </c>
      <c r="C25" s="273"/>
      <c r="D25" s="357"/>
      <c r="E25" s="273"/>
      <c r="F25" s="357"/>
      <c r="G25" s="273"/>
      <c r="H25" s="357"/>
      <c r="I25" s="281"/>
      <c r="J25" s="271">
        <f>SUM(B25:I25)</f>
        <v>3500000</v>
      </c>
    </row>
    <row r="26" spans="1:10" s="43" customFormat="1" ht="30" customHeight="1" thickBot="1" x14ac:dyDescent="0.25">
      <c r="A26" s="353" t="s">
        <v>97</v>
      </c>
      <c r="B26" s="280"/>
      <c r="C26" s="273"/>
      <c r="D26" s="273">
        <f>135921000+10272512</f>
        <v>146193512</v>
      </c>
      <c r="E26" s="273"/>
      <c r="F26" s="273"/>
      <c r="G26" s="273"/>
      <c r="H26" s="273"/>
      <c r="I26" s="281"/>
      <c r="J26" s="271">
        <f t="shared" si="0"/>
        <v>146193512</v>
      </c>
    </row>
    <row r="27" spans="1:10" s="91" customFormat="1" ht="13.5" thickBot="1" x14ac:dyDescent="0.25">
      <c r="A27" s="181" t="s">
        <v>13</v>
      </c>
      <c r="B27" s="272">
        <f t="shared" ref="B27:J27" si="2">SUM(B8:B26)</f>
        <v>798012125</v>
      </c>
      <c r="C27" s="272">
        <f t="shared" si="2"/>
        <v>200883155</v>
      </c>
      <c r="D27" s="272">
        <f t="shared" si="2"/>
        <v>146193512</v>
      </c>
      <c r="E27" s="272">
        <f t="shared" si="2"/>
        <v>142469000</v>
      </c>
      <c r="F27" s="272">
        <f t="shared" si="2"/>
        <v>46659567</v>
      </c>
      <c r="G27" s="272">
        <f t="shared" si="2"/>
        <v>21755816</v>
      </c>
      <c r="H27" s="272">
        <f t="shared" si="2"/>
        <v>0</v>
      </c>
      <c r="I27" s="272">
        <f t="shared" si="2"/>
        <v>186870348</v>
      </c>
      <c r="J27" s="250">
        <f t="shared" si="2"/>
        <v>1542843523</v>
      </c>
    </row>
    <row r="30" spans="1:10" x14ac:dyDescent="0.2">
      <c r="B30" s="233"/>
    </row>
    <row r="31" spans="1:10" x14ac:dyDescent="0.2">
      <c r="D31" s="233"/>
    </row>
    <row r="32" spans="1:10" x14ac:dyDescent="0.2">
      <c r="B32" s="233"/>
      <c r="D32" s="233"/>
    </row>
    <row r="33" spans="4:10" x14ac:dyDescent="0.2">
      <c r="D33" s="233"/>
      <c r="J33" s="56"/>
    </row>
    <row r="34" spans="4:10" x14ac:dyDescent="0.2">
      <c r="D34" s="233"/>
    </row>
    <row r="35" spans="4:10" x14ac:dyDescent="0.2">
      <c r="D35" s="233"/>
    </row>
  </sheetData>
  <mergeCells count="2">
    <mergeCell ref="A1:J2"/>
    <mergeCell ref="A6:A7"/>
  </mergeCells>
  <phoneticPr fontId="28" type="noConversion"/>
  <pageMargins left="0.75" right="0.75" top="1" bottom="1" header="0.5" footer="0.5"/>
  <pageSetup paperSize="9" scale="61" orientation="landscape" r:id="rId1"/>
  <headerFooter alignWithMargins="0">
    <oddHeader>&amp;R2. sz. melléklete
........./2025.(III.27.) Egyek Önk.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view="pageLayout" topLeftCell="B1" zoomScaleNormal="90" workbookViewId="0">
      <selection activeCell="D23" sqref="D23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410" t="s">
        <v>235</v>
      </c>
      <c r="B1" s="410"/>
      <c r="C1" s="410"/>
      <c r="D1" s="410"/>
      <c r="E1" s="410"/>
      <c r="F1" s="410"/>
      <c r="G1" s="410"/>
      <c r="H1" s="410"/>
      <c r="I1" s="410"/>
      <c r="J1" s="410"/>
    </row>
    <row r="2" spans="1:10" x14ac:dyDescent="0.2">
      <c r="A2" s="410"/>
      <c r="B2" s="410"/>
      <c r="C2" s="410"/>
      <c r="D2" s="410"/>
      <c r="E2" s="410"/>
      <c r="F2" s="410"/>
      <c r="G2" s="410"/>
      <c r="H2" s="410"/>
      <c r="I2" s="410"/>
      <c r="J2" s="410"/>
    </row>
    <row r="5" spans="1:10" ht="13.5" thickBot="1" x14ac:dyDescent="0.25"/>
    <row r="6" spans="1:10" ht="86.25" customHeight="1" thickBot="1" x14ac:dyDescent="0.25">
      <c r="A6" s="411" t="s">
        <v>93</v>
      </c>
      <c r="B6" s="248" t="s">
        <v>72</v>
      </c>
      <c r="C6" s="282" t="s">
        <v>78</v>
      </c>
      <c r="D6" s="248" t="s">
        <v>91</v>
      </c>
      <c r="E6" s="248" t="s">
        <v>70</v>
      </c>
      <c r="F6" s="248" t="s">
        <v>92</v>
      </c>
      <c r="G6" s="248" t="s">
        <v>89</v>
      </c>
      <c r="H6" s="248" t="s">
        <v>80</v>
      </c>
      <c r="I6" s="248" t="s">
        <v>87</v>
      </c>
      <c r="J6" s="249" t="s">
        <v>13</v>
      </c>
    </row>
    <row r="7" spans="1:10" ht="25.5" customHeight="1" thickBot="1" x14ac:dyDescent="0.25">
      <c r="A7" s="412"/>
      <c r="B7" s="90" t="s">
        <v>234</v>
      </c>
      <c r="C7" s="90" t="s">
        <v>234</v>
      </c>
      <c r="D7" s="90" t="s">
        <v>234</v>
      </c>
      <c r="E7" s="90" t="s">
        <v>234</v>
      </c>
      <c r="F7" s="90" t="s">
        <v>234</v>
      </c>
      <c r="G7" s="90" t="s">
        <v>234</v>
      </c>
      <c r="H7" s="90" t="s">
        <v>234</v>
      </c>
      <c r="I7" s="90" t="s">
        <v>234</v>
      </c>
      <c r="J7" s="90" t="s">
        <v>234</v>
      </c>
    </row>
    <row r="8" spans="1:10" s="180" customFormat="1" ht="27.75" customHeight="1" thickBot="1" x14ac:dyDescent="0.25">
      <c r="A8" s="195" t="s">
        <v>164</v>
      </c>
      <c r="B8" s="274"/>
      <c r="C8" s="276"/>
      <c r="D8" s="275"/>
      <c r="E8" s="276">
        <v>4858000</v>
      </c>
      <c r="F8" s="275"/>
      <c r="G8" s="275">
        <v>18755816</v>
      </c>
      <c r="H8" s="275"/>
      <c r="I8" s="277"/>
      <c r="J8" s="271">
        <f>SUM(B8:I8)</f>
        <v>23613816</v>
      </c>
    </row>
    <row r="9" spans="1:10" ht="13.5" thickBot="1" x14ac:dyDescent="0.25">
      <c r="A9" s="335" t="s">
        <v>100</v>
      </c>
      <c r="B9" s="278"/>
      <c r="C9" s="151"/>
      <c r="D9" s="182"/>
      <c r="E9" s="151">
        <v>1535000</v>
      </c>
      <c r="F9" s="182"/>
      <c r="G9" s="151"/>
      <c r="H9" s="182"/>
      <c r="I9" s="279"/>
      <c r="J9" s="271">
        <f t="shared" ref="J9:J23" si="0">SUM(B9:I9)</f>
        <v>1535000</v>
      </c>
    </row>
    <row r="10" spans="1:10" s="43" customFormat="1" ht="27.75" customHeight="1" thickBot="1" x14ac:dyDescent="0.25">
      <c r="A10" s="353" t="s">
        <v>94</v>
      </c>
      <c r="B10" s="280">
        <v>3696000</v>
      </c>
      <c r="C10" s="273"/>
      <c r="D10" s="273"/>
      <c r="E10" s="273">
        <v>72986000</v>
      </c>
      <c r="F10" s="273">
        <f>'Bevétel Önkorm.2.melléklet '!F10</f>
        <v>46649567</v>
      </c>
      <c r="G10" s="273"/>
      <c r="H10" s="273"/>
      <c r="I10" s="281"/>
      <c r="J10" s="271">
        <f t="shared" si="0"/>
        <v>123331567</v>
      </c>
    </row>
    <row r="11" spans="1:10" s="355" customFormat="1" ht="15.75" customHeight="1" thickBot="1" x14ac:dyDescent="0.25">
      <c r="A11" s="286" t="s">
        <v>96</v>
      </c>
      <c r="B11" s="280">
        <f>'Bevétel Önkorm.2.melléklet '!B11</f>
        <v>374060759</v>
      </c>
      <c r="C11" s="273"/>
      <c r="D11" s="273"/>
      <c r="E11" s="354"/>
      <c r="F11" s="273"/>
      <c r="G11" s="354"/>
      <c r="H11" s="354"/>
      <c r="I11" s="281">
        <v>12274215</v>
      </c>
      <c r="J11" s="271">
        <f t="shared" si="0"/>
        <v>386334974</v>
      </c>
    </row>
    <row r="12" spans="1:10" s="355" customFormat="1" ht="15.75" customHeight="1" thickBot="1" x14ac:dyDescent="0.25">
      <c r="A12" s="356" t="s">
        <v>179</v>
      </c>
      <c r="B12" s="280"/>
      <c r="C12" s="273"/>
      <c r="D12" s="273"/>
      <c r="E12" s="354"/>
      <c r="F12" s="273"/>
      <c r="G12" s="354"/>
      <c r="H12" s="354"/>
      <c r="I12" s="281">
        <v>174596133</v>
      </c>
      <c r="J12" s="271">
        <f t="shared" si="0"/>
        <v>174596133</v>
      </c>
    </row>
    <row r="13" spans="1:10" s="355" customFormat="1" ht="15.75" customHeight="1" thickBot="1" x14ac:dyDescent="0.25">
      <c r="A13" s="356" t="s">
        <v>194</v>
      </c>
      <c r="B13" s="280">
        <v>26596000</v>
      </c>
      <c r="C13" s="273"/>
      <c r="D13" s="273"/>
      <c r="E13" s="354"/>
      <c r="F13" s="273"/>
      <c r="G13" s="354"/>
      <c r="H13" s="354"/>
      <c r="I13" s="281"/>
      <c r="J13" s="271">
        <f t="shared" si="0"/>
        <v>26596000</v>
      </c>
    </row>
    <row r="14" spans="1:10" s="43" customFormat="1" ht="13.5" thickBot="1" x14ac:dyDescent="0.25">
      <c r="A14" s="356" t="s">
        <v>99</v>
      </c>
      <c r="B14" s="280">
        <v>313046866</v>
      </c>
      <c r="C14" s="273">
        <v>1351163</v>
      </c>
      <c r="D14" s="357"/>
      <c r="E14" s="273">
        <v>20626000</v>
      </c>
      <c r="F14" s="273">
        <v>10000</v>
      </c>
      <c r="G14" s="357"/>
      <c r="H14" s="357"/>
      <c r="I14" s="281"/>
      <c r="J14" s="271">
        <f t="shared" si="0"/>
        <v>335034029</v>
      </c>
    </row>
    <row r="15" spans="1:10" s="43" customFormat="1" ht="15.75" customHeight="1" thickBot="1" x14ac:dyDescent="0.25">
      <c r="A15" s="353" t="s">
        <v>163</v>
      </c>
      <c r="B15" s="280"/>
      <c r="C15" s="273"/>
      <c r="D15" s="273"/>
      <c r="E15" s="273">
        <v>39243000</v>
      </c>
      <c r="F15" s="273"/>
      <c r="G15" s="273"/>
      <c r="H15" s="273"/>
      <c r="I15" s="281"/>
      <c r="J15" s="271">
        <f t="shared" si="0"/>
        <v>39243000</v>
      </c>
    </row>
    <row r="16" spans="1:10" s="43" customFormat="1" ht="13.5" thickBot="1" x14ac:dyDescent="0.25">
      <c r="A16" s="286" t="s">
        <v>188</v>
      </c>
      <c r="B16" s="280"/>
      <c r="C16" s="273">
        <v>199531992</v>
      </c>
      <c r="D16" s="273"/>
      <c r="E16" s="273"/>
      <c r="F16" s="273"/>
      <c r="G16" s="273"/>
      <c r="H16" s="273"/>
      <c r="I16" s="281"/>
      <c r="J16" s="271">
        <f t="shared" si="0"/>
        <v>199531992</v>
      </c>
    </row>
    <row r="17" spans="1:10" s="43" customFormat="1" ht="13.5" thickBot="1" x14ac:dyDescent="0.25">
      <c r="A17" s="286" t="s">
        <v>195</v>
      </c>
      <c r="B17" s="280"/>
      <c r="C17" s="273"/>
      <c r="D17" s="273"/>
      <c r="E17" s="273">
        <v>762000</v>
      </c>
      <c r="F17" s="273"/>
      <c r="G17" s="273"/>
      <c r="H17" s="273"/>
      <c r="I17" s="281"/>
      <c r="J17" s="271">
        <f t="shared" si="0"/>
        <v>762000</v>
      </c>
    </row>
    <row r="18" spans="1:10" s="43" customFormat="1" ht="18" customHeight="1" thickBot="1" x14ac:dyDescent="0.25">
      <c r="A18" s="353" t="s">
        <v>169</v>
      </c>
      <c r="B18" s="280"/>
      <c r="C18" s="273"/>
      <c r="D18" s="273"/>
      <c r="E18" s="273">
        <v>635000</v>
      </c>
      <c r="F18" s="273"/>
      <c r="G18" s="273"/>
      <c r="H18" s="273"/>
      <c r="I18" s="281"/>
      <c r="J18" s="271">
        <f t="shared" si="0"/>
        <v>635000</v>
      </c>
    </row>
    <row r="19" spans="1:10" s="43" customFormat="1" ht="13.5" thickBot="1" x14ac:dyDescent="0.25">
      <c r="A19" s="356" t="s">
        <v>112</v>
      </c>
      <c r="B19" s="280">
        <v>67980500</v>
      </c>
      <c r="C19" s="273"/>
      <c r="D19" s="273"/>
      <c r="E19" s="273">
        <v>1435000</v>
      </c>
      <c r="F19" s="273"/>
      <c r="G19" s="273"/>
      <c r="H19" s="273"/>
      <c r="I19" s="281"/>
      <c r="J19" s="271">
        <f t="shared" si="0"/>
        <v>69415500</v>
      </c>
    </row>
    <row r="20" spans="1:10" s="43" customFormat="1" ht="13.5" thickBot="1" x14ac:dyDescent="0.25">
      <c r="A20" s="356" t="s">
        <v>249</v>
      </c>
      <c r="B20" s="280">
        <v>282000</v>
      </c>
      <c r="C20" s="273"/>
      <c r="D20" s="273"/>
      <c r="E20" s="273"/>
      <c r="F20" s="273"/>
      <c r="G20" s="273"/>
      <c r="H20" s="273"/>
      <c r="I20" s="281"/>
      <c r="J20" s="271">
        <f t="shared" si="0"/>
        <v>282000</v>
      </c>
    </row>
    <row r="21" spans="1:10" s="43" customFormat="1" ht="13.5" thickBot="1" x14ac:dyDescent="0.25">
      <c r="A21" s="356" t="s">
        <v>196</v>
      </c>
      <c r="B21" s="280"/>
      <c r="C21" s="273"/>
      <c r="D21" s="357"/>
      <c r="E21" s="273"/>
      <c r="F21" s="357"/>
      <c r="G21" s="273"/>
      <c r="H21" s="357"/>
      <c r="I21" s="281"/>
      <c r="J21" s="271">
        <f t="shared" si="0"/>
        <v>0</v>
      </c>
    </row>
    <row r="22" spans="1:10" s="43" customFormat="1" ht="26.25" thickBot="1" x14ac:dyDescent="0.25">
      <c r="A22" s="387" t="s">
        <v>189</v>
      </c>
      <c r="B22" s="280">
        <v>3500000</v>
      </c>
      <c r="C22" s="273"/>
      <c r="D22" s="357"/>
      <c r="E22" s="273"/>
      <c r="F22" s="357"/>
      <c r="G22" s="273"/>
      <c r="H22" s="357"/>
      <c r="I22" s="281"/>
      <c r="J22" s="271">
        <f>SUM(B22:I22)</f>
        <v>3500000</v>
      </c>
    </row>
    <row r="23" spans="1:10" s="43" customFormat="1" ht="30" customHeight="1" thickBot="1" x14ac:dyDescent="0.25">
      <c r="A23" s="353" t="s">
        <v>97</v>
      </c>
      <c r="B23" s="280"/>
      <c r="C23" s="273"/>
      <c r="D23" s="273">
        <f>'Bevétel Önkorm.2.melléklet '!D26</f>
        <v>146193512</v>
      </c>
      <c r="E23" s="273"/>
      <c r="F23" s="273"/>
      <c r="G23" s="273"/>
      <c r="H23" s="273"/>
      <c r="I23" s="281"/>
      <c r="J23" s="271">
        <f t="shared" si="0"/>
        <v>146193512</v>
      </c>
    </row>
    <row r="24" spans="1:10" s="91" customFormat="1" ht="13.5" thickBot="1" x14ac:dyDescent="0.25">
      <c r="A24" s="181" t="s">
        <v>13</v>
      </c>
      <c r="B24" s="272">
        <f t="shared" ref="B24:J24" si="1">SUM(B8:B23)</f>
        <v>789162125</v>
      </c>
      <c r="C24" s="272">
        <f t="shared" si="1"/>
        <v>200883155</v>
      </c>
      <c r="D24" s="272">
        <f t="shared" si="1"/>
        <v>146193512</v>
      </c>
      <c r="E24" s="272">
        <f t="shared" si="1"/>
        <v>142080000</v>
      </c>
      <c r="F24" s="272">
        <f t="shared" si="1"/>
        <v>46659567</v>
      </c>
      <c r="G24" s="272">
        <f t="shared" si="1"/>
        <v>18755816</v>
      </c>
      <c r="H24" s="272">
        <f t="shared" si="1"/>
        <v>0</v>
      </c>
      <c r="I24" s="272">
        <f t="shared" si="1"/>
        <v>186870348</v>
      </c>
      <c r="J24" s="250">
        <f t="shared" si="1"/>
        <v>1530604523</v>
      </c>
    </row>
  </sheetData>
  <mergeCells count="2">
    <mergeCell ref="A1:J2"/>
    <mergeCell ref="A6:A7"/>
  </mergeCells>
  <pageMargins left="0.75" right="0.75" top="1" bottom="1" header="0.5" footer="0.5"/>
  <pageSetup paperSize="9" scale="62" orientation="landscape" r:id="rId1"/>
  <headerFooter alignWithMargins="0">
    <oddHeader>&amp;R3. sz. melléklete
......../2025.(III.27.) Egyek Önk.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pageSetUpPr fitToPage="1"/>
  </sheetPr>
  <dimension ref="A1:K171"/>
  <sheetViews>
    <sheetView view="pageLayout" zoomScaleNormal="140" workbookViewId="0">
      <selection activeCell="H21" sqref="H21"/>
    </sheetView>
  </sheetViews>
  <sheetFormatPr defaultRowHeight="12.75" x14ac:dyDescent="0.2"/>
  <cols>
    <col min="5" max="5" width="30.42578125" customWidth="1"/>
    <col min="6" max="6" width="11.28515625" style="60" customWidth="1"/>
    <col min="7" max="7" width="16.7109375" customWidth="1"/>
    <col min="8" max="8" width="17.85546875" style="59" customWidth="1"/>
    <col min="9" max="9" width="15.28515625" customWidth="1"/>
    <col min="10" max="10" width="15.42578125" style="382" customWidth="1"/>
    <col min="11" max="11" width="10.7109375" bestFit="1" customWidth="1"/>
    <col min="12" max="12" width="12" customWidth="1"/>
  </cols>
  <sheetData>
    <row r="1" spans="1:11" x14ac:dyDescent="0.2">
      <c r="F1" s="334"/>
    </row>
    <row r="2" spans="1:11" ht="15.75" x14ac:dyDescent="0.25">
      <c r="A2" s="435" t="s">
        <v>236</v>
      </c>
      <c r="B2" s="435"/>
      <c r="C2" s="435"/>
      <c r="D2" s="435"/>
      <c r="E2" s="435"/>
      <c r="F2" s="435"/>
      <c r="G2" s="435"/>
      <c r="H2" s="435"/>
    </row>
    <row r="3" spans="1:11" ht="13.5" thickBot="1" x14ac:dyDescent="0.25">
      <c r="F3" s="334"/>
    </row>
    <row r="4" spans="1:11" ht="13.5" customHeight="1" thickBot="1" x14ac:dyDescent="0.25">
      <c r="A4" s="442" t="s">
        <v>28</v>
      </c>
      <c r="B4" s="442"/>
      <c r="C4" s="442"/>
      <c r="D4" s="442"/>
      <c r="E4" s="442"/>
      <c r="F4" s="438" t="s">
        <v>237</v>
      </c>
      <c r="G4" s="438"/>
      <c r="H4" s="438"/>
      <c r="I4" s="13"/>
    </row>
    <row r="5" spans="1:11" ht="13.5" thickBot="1" x14ac:dyDescent="0.25">
      <c r="A5" s="442"/>
      <c r="B5" s="442"/>
      <c r="C5" s="442"/>
      <c r="D5" s="442"/>
      <c r="E5" s="442"/>
      <c r="F5" s="439" t="s">
        <v>16</v>
      </c>
      <c r="G5" s="440" t="s">
        <v>26</v>
      </c>
      <c r="H5" s="441"/>
      <c r="I5" s="8"/>
    </row>
    <row r="6" spans="1:11" ht="13.5" thickBot="1" x14ac:dyDescent="0.25">
      <c r="A6" s="442"/>
      <c r="B6" s="442"/>
      <c r="C6" s="442"/>
      <c r="D6" s="442"/>
      <c r="E6" s="442"/>
      <c r="F6" s="439"/>
      <c r="G6" s="17" t="s">
        <v>162</v>
      </c>
      <c r="H6" s="58" t="s">
        <v>27</v>
      </c>
      <c r="I6" s="8"/>
    </row>
    <row r="7" spans="1:11" s="100" customFormat="1" ht="15.75" thickBot="1" x14ac:dyDescent="0.3">
      <c r="A7" s="443" t="s">
        <v>63</v>
      </c>
      <c r="B7" s="444"/>
      <c r="C7" s="444"/>
      <c r="D7" s="444"/>
      <c r="E7" s="444"/>
      <c r="F7" s="444"/>
      <c r="G7" s="445"/>
      <c r="H7" s="98">
        <f>H15+H18+H20+H23</f>
        <v>321689936</v>
      </c>
      <c r="I7" s="99"/>
      <c r="J7" s="383"/>
    </row>
    <row r="8" spans="1:11" s="96" customFormat="1" ht="24.75" customHeight="1" x14ac:dyDescent="0.2">
      <c r="A8" s="436" t="s">
        <v>197</v>
      </c>
      <c r="B8" s="437"/>
      <c r="C8" s="437"/>
      <c r="D8" s="437"/>
      <c r="E8" s="437"/>
      <c r="F8" s="317"/>
      <c r="G8" s="318"/>
      <c r="H8" s="319">
        <f>158610884-10272512</f>
        <v>148338372</v>
      </c>
      <c r="I8" s="95"/>
      <c r="J8" s="384"/>
    </row>
    <row r="9" spans="1:11" x14ac:dyDescent="0.2">
      <c r="A9" s="413" t="s">
        <v>206</v>
      </c>
      <c r="B9" s="414"/>
      <c r="C9" s="414"/>
      <c r="D9" s="414"/>
      <c r="E9" s="414"/>
      <c r="F9" s="83"/>
      <c r="G9" s="114"/>
      <c r="H9" s="320">
        <v>13538802</v>
      </c>
      <c r="I9" s="6"/>
    </row>
    <row r="10" spans="1:11" x14ac:dyDescent="0.2">
      <c r="A10" s="450" t="s">
        <v>207</v>
      </c>
      <c r="B10" s="451"/>
      <c r="C10" s="451"/>
      <c r="D10" s="451"/>
      <c r="E10" s="452"/>
      <c r="F10" s="83"/>
      <c r="G10" s="114"/>
      <c r="H10" s="320">
        <f>13366500+12240000</f>
        <v>25606500</v>
      </c>
      <c r="I10" s="6"/>
    </row>
    <row r="11" spans="1:11" x14ac:dyDescent="0.2">
      <c r="A11" s="413" t="s">
        <v>208</v>
      </c>
      <c r="B11" s="414"/>
      <c r="C11" s="414"/>
      <c r="D11" s="414"/>
      <c r="E11" s="414"/>
      <c r="F11" s="83"/>
      <c r="G11" s="114"/>
      <c r="H11" s="320">
        <v>3337869</v>
      </c>
      <c r="I11" s="6"/>
    </row>
    <row r="12" spans="1:11" x14ac:dyDescent="0.2">
      <c r="A12" s="413" t="s">
        <v>209</v>
      </c>
      <c r="B12" s="414"/>
      <c r="C12" s="414"/>
      <c r="D12" s="414"/>
      <c r="E12" s="414"/>
      <c r="F12" s="83"/>
      <c r="G12" s="114"/>
      <c r="H12" s="320">
        <v>11261602</v>
      </c>
      <c r="I12" s="6"/>
    </row>
    <row r="13" spans="1:11" s="48" customFormat="1" ht="13.5" x14ac:dyDescent="0.25">
      <c r="A13" s="423" t="s">
        <v>198</v>
      </c>
      <c r="B13" s="424"/>
      <c r="C13" s="424"/>
      <c r="D13" s="424"/>
      <c r="E13" s="424"/>
      <c r="F13" s="315"/>
      <c r="G13" s="316"/>
      <c r="H13" s="321">
        <v>19152881</v>
      </c>
      <c r="I13" s="97"/>
      <c r="J13" s="385"/>
      <c r="K13" s="260"/>
    </row>
    <row r="14" spans="1:11" s="48" customFormat="1" ht="13.5" x14ac:dyDescent="0.25">
      <c r="A14" s="423" t="s">
        <v>199</v>
      </c>
      <c r="B14" s="424"/>
      <c r="C14" s="424"/>
      <c r="D14" s="424"/>
      <c r="E14" s="424"/>
      <c r="F14" s="315"/>
      <c r="G14" s="316"/>
      <c r="H14" s="321">
        <v>260685</v>
      </c>
      <c r="I14" s="97"/>
      <c r="J14" s="385"/>
      <c r="K14" s="260"/>
    </row>
    <row r="15" spans="1:11" s="48" customFormat="1" ht="26.25" customHeight="1" thickBot="1" x14ac:dyDescent="0.3">
      <c r="A15" s="425" t="s">
        <v>205</v>
      </c>
      <c r="B15" s="426"/>
      <c r="C15" s="426"/>
      <c r="D15" s="426"/>
      <c r="E15" s="426"/>
      <c r="F15" s="426"/>
      <c r="G15" s="426"/>
      <c r="H15" s="324">
        <f>H8+H9+H10+H11+H12+H13+H14</f>
        <v>221496711</v>
      </c>
      <c r="I15" s="97"/>
      <c r="J15" s="385"/>
    </row>
    <row r="16" spans="1:11" s="48" customFormat="1" ht="28.5" customHeight="1" x14ac:dyDescent="0.25">
      <c r="A16" s="421" t="s">
        <v>211</v>
      </c>
      <c r="B16" s="422"/>
      <c r="C16" s="422"/>
      <c r="D16" s="422"/>
      <c r="E16" s="422"/>
      <c r="F16" s="325"/>
      <c r="G16" s="326"/>
      <c r="H16" s="327">
        <v>61519055</v>
      </c>
      <c r="I16" s="97"/>
      <c r="J16" s="385"/>
    </row>
    <row r="17" spans="1:10" s="48" customFormat="1" ht="13.5" x14ac:dyDescent="0.25">
      <c r="A17" s="419" t="s">
        <v>201</v>
      </c>
      <c r="B17" s="420"/>
      <c r="C17" s="420"/>
      <c r="D17" s="420"/>
      <c r="E17" s="420"/>
      <c r="F17" s="315" t="s">
        <v>101</v>
      </c>
      <c r="G17" s="322">
        <v>6343500</v>
      </c>
      <c r="H17" s="323">
        <v>6343500</v>
      </c>
      <c r="I17" s="97"/>
      <c r="J17" s="385"/>
    </row>
    <row r="18" spans="1:10" s="48" customFormat="1" ht="32.25" customHeight="1" thickBot="1" x14ac:dyDescent="0.3">
      <c r="A18" s="417" t="s">
        <v>202</v>
      </c>
      <c r="B18" s="418"/>
      <c r="C18" s="418"/>
      <c r="D18" s="418"/>
      <c r="E18" s="418"/>
      <c r="F18" s="418"/>
      <c r="G18" s="418"/>
      <c r="H18" s="328">
        <f>SUM(H16:H17)</f>
        <v>67862555</v>
      </c>
      <c r="I18" s="97"/>
      <c r="J18" s="385"/>
    </row>
    <row r="19" spans="1:10" s="48" customFormat="1" ht="16.5" customHeight="1" x14ac:dyDescent="0.25">
      <c r="A19" s="415" t="s">
        <v>200</v>
      </c>
      <c r="B19" s="416"/>
      <c r="C19" s="416"/>
      <c r="D19" s="416"/>
      <c r="E19" s="416"/>
      <c r="F19" s="329">
        <v>13624</v>
      </c>
      <c r="G19" s="330">
        <v>570</v>
      </c>
      <c r="H19" s="331">
        <f>F19*G19</f>
        <v>7765680</v>
      </c>
      <c r="I19" s="97"/>
      <c r="J19" s="385"/>
    </row>
    <row r="20" spans="1:10" s="48" customFormat="1" ht="34.5" customHeight="1" thickBot="1" x14ac:dyDescent="0.3">
      <c r="A20" s="417" t="s">
        <v>204</v>
      </c>
      <c r="B20" s="418"/>
      <c r="C20" s="418"/>
      <c r="D20" s="418"/>
      <c r="E20" s="418"/>
      <c r="F20" s="418"/>
      <c r="G20" s="418"/>
      <c r="H20" s="328">
        <f>SUM(H19)</f>
        <v>7765680</v>
      </c>
      <c r="I20" s="97"/>
      <c r="J20" s="385"/>
    </row>
    <row r="21" spans="1:10" ht="27" customHeight="1" x14ac:dyDescent="0.2">
      <c r="A21" s="448" t="s">
        <v>212</v>
      </c>
      <c r="B21" s="449"/>
      <c r="C21" s="449"/>
      <c r="D21" s="449"/>
      <c r="E21" s="449"/>
      <c r="F21" s="332">
        <v>5286</v>
      </c>
      <c r="G21" s="333">
        <v>2213</v>
      </c>
      <c r="H21" s="331">
        <f>F21*G21+1446418</f>
        <v>13144336</v>
      </c>
      <c r="I21" s="6"/>
    </row>
    <row r="22" spans="1:10" ht="27" customHeight="1" x14ac:dyDescent="0.2">
      <c r="A22" s="432" t="s">
        <v>248</v>
      </c>
      <c r="B22" s="433"/>
      <c r="C22" s="433"/>
      <c r="D22" s="433"/>
      <c r="E22" s="434"/>
      <c r="F22" s="336"/>
      <c r="G22" s="337"/>
      <c r="H22" s="338">
        <v>11420654</v>
      </c>
      <c r="I22" s="6"/>
    </row>
    <row r="23" spans="1:10" ht="18" customHeight="1" thickBot="1" x14ac:dyDescent="0.25">
      <c r="A23" s="446" t="s">
        <v>203</v>
      </c>
      <c r="B23" s="447"/>
      <c r="C23" s="447"/>
      <c r="D23" s="447"/>
      <c r="E23" s="447"/>
      <c r="F23" s="447"/>
      <c r="G23" s="447"/>
      <c r="H23" s="324">
        <f>SUM(H21:H22)</f>
        <v>24564990</v>
      </c>
      <c r="I23" s="6"/>
    </row>
    <row r="24" spans="1:10" ht="24.75" customHeight="1" thickBot="1" x14ac:dyDescent="0.25">
      <c r="A24" s="427" t="s">
        <v>217</v>
      </c>
      <c r="B24" s="428"/>
      <c r="C24" s="428"/>
      <c r="D24" s="428"/>
      <c r="E24" s="428"/>
      <c r="F24" s="428"/>
      <c r="G24" s="429"/>
      <c r="H24" s="350">
        <f>H15+H18+H20+H23</f>
        <v>321689936</v>
      </c>
      <c r="I24" s="6"/>
    </row>
    <row r="25" spans="1:10" x14ac:dyDescent="0.2">
      <c r="A25" s="14"/>
      <c r="B25" s="5"/>
      <c r="C25" s="7"/>
      <c r="D25" s="5"/>
      <c r="E25" s="5"/>
      <c r="F25" s="62"/>
      <c r="G25" s="6"/>
      <c r="H25" s="430"/>
      <c r="I25" s="6"/>
    </row>
    <row r="26" spans="1:10" x14ac:dyDescent="0.2">
      <c r="A26" s="14"/>
      <c r="B26" s="5"/>
      <c r="C26" s="5"/>
      <c r="D26" s="5"/>
      <c r="E26" s="5"/>
      <c r="F26" s="62"/>
      <c r="G26" s="6"/>
      <c r="H26" s="431"/>
      <c r="I26" s="6"/>
    </row>
    <row r="27" spans="1:10" x14ac:dyDescent="0.2">
      <c r="A27" s="14"/>
      <c r="B27" s="10"/>
      <c r="C27" s="10"/>
      <c r="D27" s="10"/>
      <c r="E27" s="10"/>
      <c r="F27" s="63"/>
      <c r="G27" s="11"/>
      <c r="H27" s="431"/>
      <c r="I27" s="11"/>
    </row>
    <row r="28" spans="1:10" x14ac:dyDescent="0.2">
      <c r="A28" s="14"/>
      <c r="B28" s="10"/>
      <c r="C28" s="5"/>
      <c r="D28" s="5"/>
      <c r="E28" s="5"/>
      <c r="F28" s="62"/>
      <c r="G28" s="6"/>
      <c r="H28" s="431"/>
      <c r="I28" s="6"/>
    </row>
    <row r="29" spans="1:10" x14ac:dyDescent="0.2">
      <c r="A29" s="14"/>
      <c r="B29" s="10"/>
      <c r="C29" s="10"/>
      <c r="D29" s="10"/>
      <c r="E29" s="10"/>
      <c r="F29" s="63"/>
      <c r="G29" s="11"/>
      <c r="H29" s="431"/>
      <c r="I29" s="11"/>
    </row>
    <row r="30" spans="1:10" x14ac:dyDescent="0.2">
      <c r="A30" s="15"/>
      <c r="B30" s="5"/>
      <c r="C30" s="5"/>
      <c r="D30" s="5"/>
      <c r="E30" s="5"/>
      <c r="F30" s="62"/>
      <c r="G30" s="6"/>
      <c r="H30" s="431"/>
      <c r="I30" s="6"/>
    </row>
    <row r="31" spans="1:10" x14ac:dyDescent="0.2">
      <c r="A31" s="15"/>
      <c r="B31" s="5"/>
      <c r="C31" s="5"/>
      <c r="D31" s="5"/>
      <c r="E31" s="5"/>
      <c r="F31" s="62"/>
      <c r="G31" s="6"/>
      <c r="H31" s="431"/>
      <c r="I31" s="6"/>
    </row>
    <row r="32" spans="1:10" x14ac:dyDescent="0.2">
      <c r="A32" s="15"/>
      <c r="B32" s="5"/>
      <c r="C32" s="5"/>
      <c r="D32" s="5"/>
      <c r="E32" s="5"/>
      <c r="F32" s="62"/>
      <c r="G32" s="6"/>
      <c r="H32" s="431"/>
      <c r="I32" s="6"/>
    </row>
    <row r="33" spans="1:9" x14ac:dyDescent="0.2">
      <c r="A33" s="15"/>
      <c r="B33" s="5"/>
      <c r="C33" s="5"/>
      <c r="D33" s="5"/>
      <c r="E33" s="5"/>
      <c r="F33" s="62"/>
      <c r="G33" s="6"/>
      <c r="H33" s="431"/>
      <c r="I33" s="6"/>
    </row>
    <row r="34" spans="1:9" x14ac:dyDescent="0.2">
      <c r="A34" s="16"/>
      <c r="B34" s="10"/>
      <c r="C34" s="10"/>
      <c r="D34" s="10"/>
      <c r="E34" s="10"/>
      <c r="F34" s="63"/>
      <c r="G34" s="11"/>
      <c r="H34" s="431"/>
      <c r="I34" s="11"/>
    </row>
    <row r="35" spans="1:9" x14ac:dyDescent="0.2">
      <c r="A35" s="15"/>
      <c r="B35" s="5"/>
      <c r="C35" s="5"/>
      <c r="D35" s="5"/>
      <c r="E35" s="5"/>
      <c r="F35" s="62"/>
      <c r="G35" s="6"/>
      <c r="H35" s="431"/>
      <c r="I35" s="6"/>
    </row>
    <row r="36" spans="1:9" x14ac:dyDescent="0.2">
      <c r="A36" s="15"/>
      <c r="B36" s="5"/>
      <c r="C36" s="5"/>
      <c r="D36" s="5"/>
      <c r="E36" s="5"/>
      <c r="F36" s="62"/>
      <c r="G36" s="6"/>
      <c r="H36" s="431"/>
      <c r="I36" s="6"/>
    </row>
    <row r="37" spans="1:9" x14ac:dyDescent="0.2">
      <c r="A37" s="16"/>
      <c r="B37" s="10"/>
      <c r="C37" s="10"/>
      <c r="D37" s="10"/>
      <c r="E37" s="10"/>
      <c r="F37" s="63"/>
      <c r="G37" s="11"/>
      <c r="H37" s="431"/>
      <c r="I37" s="11"/>
    </row>
    <row r="38" spans="1:9" x14ac:dyDescent="0.2">
      <c r="A38" s="15"/>
      <c r="B38" s="5"/>
      <c r="C38" s="5"/>
      <c r="D38" s="5"/>
      <c r="E38" s="5"/>
      <c r="F38" s="62"/>
      <c r="G38" s="6"/>
      <c r="H38" s="431"/>
      <c r="I38" s="6"/>
    </row>
    <row r="39" spans="1:9" x14ac:dyDescent="0.2">
      <c r="A39" s="15"/>
      <c r="B39" s="5"/>
      <c r="C39" s="5"/>
      <c r="D39" s="5"/>
      <c r="E39" s="5"/>
      <c r="F39" s="62"/>
      <c r="G39" s="6"/>
      <c r="H39" s="431"/>
      <c r="I39" s="6"/>
    </row>
    <row r="40" spans="1:9" x14ac:dyDescent="0.2">
      <c r="A40" s="10"/>
      <c r="B40" s="1"/>
      <c r="C40" s="10"/>
      <c r="D40" s="10"/>
      <c r="E40" s="10"/>
      <c r="F40" s="63"/>
      <c r="G40" s="11"/>
      <c r="H40" s="431"/>
      <c r="I40" s="11"/>
    </row>
    <row r="41" spans="1:9" x14ac:dyDescent="0.2">
      <c r="A41" s="14"/>
      <c r="B41" s="1"/>
      <c r="C41" s="1"/>
      <c r="D41" s="1"/>
      <c r="E41" s="1"/>
      <c r="F41" s="64"/>
      <c r="G41" s="3"/>
      <c r="H41" s="431"/>
      <c r="I41" s="3"/>
    </row>
    <row r="42" spans="1:9" x14ac:dyDescent="0.2">
      <c r="H42" s="431"/>
    </row>
    <row r="43" spans="1:9" x14ac:dyDescent="0.2">
      <c r="H43" s="431"/>
    </row>
    <row r="44" spans="1:9" x14ac:dyDescent="0.2">
      <c r="H44" s="431"/>
    </row>
    <row r="45" spans="1:9" x14ac:dyDescent="0.2">
      <c r="H45" s="431"/>
    </row>
    <row r="46" spans="1:9" x14ac:dyDescent="0.2">
      <c r="H46" s="431"/>
    </row>
    <row r="47" spans="1:9" x14ac:dyDescent="0.2">
      <c r="H47" s="431"/>
    </row>
    <row r="48" spans="1:9" x14ac:dyDescent="0.2">
      <c r="H48" s="431"/>
    </row>
    <row r="49" spans="8:8" x14ac:dyDescent="0.2">
      <c r="H49" s="431"/>
    </row>
    <row r="50" spans="8:8" x14ac:dyDescent="0.2">
      <c r="H50" s="431"/>
    </row>
    <row r="51" spans="8:8" x14ac:dyDescent="0.2">
      <c r="H51" s="431"/>
    </row>
    <row r="52" spans="8:8" x14ac:dyDescent="0.2">
      <c r="H52" s="431"/>
    </row>
    <row r="53" spans="8:8" x14ac:dyDescent="0.2">
      <c r="H53" s="431"/>
    </row>
    <row r="54" spans="8:8" x14ac:dyDescent="0.2">
      <c r="H54" s="431"/>
    </row>
    <row r="55" spans="8:8" x14ac:dyDescent="0.2">
      <c r="H55" s="431"/>
    </row>
    <row r="56" spans="8:8" x14ac:dyDescent="0.2">
      <c r="H56" s="431"/>
    </row>
    <row r="57" spans="8:8" x14ac:dyDescent="0.2">
      <c r="H57" s="431"/>
    </row>
    <row r="58" spans="8:8" x14ac:dyDescent="0.2">
      <c r="H58" s="431"/>
    </row>
    <row r="59" spans="8:8" x14ac:dyDescent="0.2">
      <c r="H59" s="431"/>
    </row>
    <row r="60" spans="8:8" x14ac:dyDescent="0.2">
      <c r="H60" s="431"/>
    </row>
    <row r="61" spans="8:8" x14ac:dyDescent="0.2">
      <c r="H61" s="431"/>
    </row>
    <row r="62" spans="8:8" x14ac:dyDescent="0.2">
      <c r="H62" s="431"/>
    </row>
    <row r="63" spans="8:8" x14ac:dyDescent="0.2">
      <c r="H63" s="431"/>
    </row>
    <row r="64" spans="8:8" x14ac:dyDescent="0.2">
      <c r="H64" s="431"/>
    </row>
    <row r="65" spans="8:8" x14ac:dyDescent="0.2">
      <c r="H65" s="431"/>
    </row>
    <row r="66" spans="8:8" x14ac:dyDescent="0.2">
      <c r="H66" s="431"/>
    </row>
    <row r="67" spans="8:8" x14ac:dyDescent="0.2">
      <c r="H67" s="431"/>
    </row>
    <row r="68" spans="8:8" x14ac:dyDescent="0.2">
      <c r="H68" s="431"/>
    </row>
    <row r="69" spans="8:8" x14ac:dyDescent="0.2">
      <c r="H69" s="431"/>
    </row>
    <row r="70" spans="8:8" x14ac:dyDescent="0.2">
      <c r="H70" s="431"/>
    </row>
    <row r="71" spans="8:8" x14ac:dyDescent="0.2">
      <c r="H71" s="431"/>
    </row>
    <row r="72" spans="8:8" x14ac:dyDescent="0.2">
      <c r="H72" s="431"/>
    </row>
    <row r="73" spans="8:8" x14ac:dyDescent="0.2">
      <c r="H73" s="431"/>
    </row>
    <row r="74" spans="8:8" x14ac:dyDescent="0.2">
      <c r="H74" s="431"/>
    </row>
    <row r="75" spans="8:8" x14ac:dyDescent="0.2">
      <c r="H75" s="431"/>
    </row>
    <row r="76" spans="8:8" x14ac:dyDescent="0.2">
      <c r="H76" s="431"/>
    </row>
    <row r="77" spans="8:8" x14ac:dyDescent="0.2">
      <c r="H77" s="431"/>
    </row>
    <row r="78" spans="8:8" x14ac:dyDescent="0.2">
      <c r="H78" s="431"/>
    </row>
    <row r="79" spans="8:8" x14ac:dyDescent="0.2">
      <c r="H79" s="431"/>
    </row>
    <row r="80" spans="8:8" x14ac:dyDescent="0.2">
      <c r="H80" s="431"/>
    </row>
    <row r="81" spans="8:8" x14ac:dyDescent="0.2">
      <c r="H81" s="431"/>
    </row>
    <row r="82" spans="8:8" x14ac:dyDescent="0.2">
      <c r="H82" s="431"/>
    </row>
    <row r="83" spans="8:8" x14ac:dyDescent="0.2">
      <c r="H83" s="431"/>
    </row>
    <row r="84" spans="8:8" x14ac:dyDescent="0.2">
      <c r="H84" s="431"/>
    </row>
    <row r="85" spans="8:8" x14ac:dyDescent="0.2">
      <c r="H85" s="431"/>
    </row>
    <row r="86" spans="8:8" x14ac:dyDescent="0.2">
      <c r="H86" s="431"/>
    </row>
    <row r="87" spans="8:8" x14ac:dyDescent="0.2">
      <c r="H87" s="431"/>
    </row>
    <row r="88" spans="8:8" x14ac:dyDescent="0.2">
      <c r="H88" s="431"/>
    </row>
    <row r="89" spans="8:8" x14ac:dyDescent="0.2">
      <c r="H89" s="431"/>
    </row>
    <row r="90" spans="8:8" x14ac:dyDescent="0.2">
      <c r="H90" s="431"/>
    </row>
    <row r="91" spans="8:8" x14ac:dyDescent="0.2">
      <c r="H91" s="431"/>
    </row>
    <row r="92" spans="8:8" x14ac:dyDescent="0.2">
      <c r="H92" s="431"/>
    </row>
    <row r="93" spans="8:8" x14ac:dyDescent="0.2">
      <c r="H93" s="431"/>
    </row>
    <row r="94" spans="8:8" x14ac:dyDescent="0.2">
      <c r="H94" s="431"/>
    </row>
    <row r="95" spans="8:8" x14ac:dyDescent="0.2">
      <c r="H95" s="431"/>
    </row>
    <row r="96" spans="8:8" x14ac:dyDescent="0.2">
      <c r="H96" s="431"/>
    </row>
    <row r="97" spans="8:8" x14ac:dyDescent="0.2">
      <c r="H97" s="431"/>
    </row>
    <row r="98" spans="8:8" x14ac:dyDescent="0.2">
      <c r="H98" s="431"/>
    </row>
    <row r="99" spans="8:8" x14ac:dyDescent="0.2">
      <c r="H99" s="431"/>
    </row>
    <row r="100" spans="8:8" x14ac:dyDescent="0.2">
      <c r="H100" s="431"/>
    </row>
    <row r="101" spans="8:8" x14ac:dyDescent="0.2">
      <c r="H101" s="431"/>
    </row>
    <row r="102" spans="8:8" x14ac:dyDescent="0.2">
      <c r="H102" s="431"/>
    </row>
    <row r="103" spans="8:8" x14ac:dyDescent="0.2">
      <c r="H103" s="431"/>
    </row>
    <row r="104" spans="8:8" x14ac:dyDescent="0.2">
      <c r="H104" s="431"/>
    </row>
    <row r="105" spans="8:8" x14ac:dyDescent="0.2">
      <c r="H105" s="431"/>
    </row>
    <row r="106" spans="8:8" x14ac:dyDescent="0.2">
      <c r="H106" s="431"/>
    </row>
    <row r="107" spans="8:8" x14ac:dyDescent="0.2">
      <c r="H107" s="431"/>
    </row>
    <row r="108" spans="8:8" x14ac:dyDescent="0.2">
      <c r="H108" s="431"/>
    </row>
    <row r="109" spans="8:8" x14ac:dyDescent="0.2">
      <c r="H109" s="431"/>
    </row>
    <row r="110" spans="8:8" x14ac:dyDescent="0.2">
      <c r="H110" s="431"/>
    </row>
    <row r="111" spans="8:8" x14ac:dyDescent="0.2">
      <c r="H111" s="431"/>
    </row>
    <row r="112" spans="8:8" x14ac:dyDescent="0.2">
      <c r="H112" s="431"/>
    </row>
    <row r="113" spans="8:8" x14ac:dyDescent="0.2">
      <c r="H113" s="431"/>
    </row>
    <row r="114" spans="8:8" x14ac:dyDescent="0.2">
      <c r="H114" s="431"/>
    </row>
    <row r="115" spans="8:8" x14ac:dyDescent="0.2">
      <c r="H115" s="431"/>
    </row>
    <row r="116" spans="8:8" x14ac:dyDescent="0.2">
      <c r="H116" s="431"/>
    </row>
    <row r="117" spans="8:8" x14ac:dyDescent="0.2">
      <c r="H117" s="431"/>
    </row>
    <row r="118" spans="8:8" x14ac:dyDescent="0.2">
      <c r="H118" s="431"/>
    </row>
    <row r="119" spans="8:8" x14ac:dyDescent="0.2">
      <c r="H119" s="431"/>
    </row>
    <row r="120" spans="8:8" x14ac:dyDescent="0.2">
      <c r="H120" s="431"/>
    </row>
    <row r="121" spans="8:8" x14ac:dyDescent="0.2">
      <c r="H121" s="431"/>
    </row>
    <row r="122" spans="8:8" x14ac:dyDescent="0.2">
      <c r="H122" s="431"/>
    </row>
    <row r="123" spans="8:8" x14ac:dyDescent="0.2">
      <c r="H123" s="431"/>
    </row>
    <row r="124" spans="8:8" x14ac:dyDescent="0.2">
      <c r="H124" s="431"/>
    </row>
    <row r="125" spans="8:8" x14ac:dyDescent="0.2">
      <c r="H125" s="431"/>
    </row>
    <row r="126" spans="8:8" x14ac:dyDescent="0.2">
      <c r="H126" s="431"/>
    </row>
    <row r="127" spans="8:8" x14ac:dyDescent="0.2">
      <c r="H127" s="431"/>
    </row>
    <row r="128" spans="8:8" x14ac:dyDescent="0.2">
      <c r="H128" s="431"/>
    </row>
    <row r="129" spans="8:8" x14ac:dyDescent="0.2">
      <c r="H129" s="431"/>
    </row>
    <row r="130" spans="8:8" x14ac:dyDescent="0.2">
      <c r="H130" s="431"/>
    </row>
    <row r="131" spans="8:8" x14ac:dyDescent="0.2">
      <c r="H131" s="431"/>
    </row>
    <row r="132" spans="8:8" x14ac:dyDescent="0.2">
      <c r="H132" s="431"/>
    </row>
    <row r="133" spans="8:8" x14ac:dyDescent="0.2">
      <c r="H133" s="431"/>
    </row>
    <row r="134" spans="8:8" x14ac:dyDescent="0.2">
      <c r="H134" s="431"/>
    </row>
    <row r="135" spans="8:8" x14ac:dyDescent="0.2">
      <c r="H135" s="431"/>
    </row>
    <row r="136" spans="8:8" x14ac:dyDescent="0.2">
      <c r="H136" s="431"/>
    </row>
    <row r="137" spans="8:8" x14ac:dyDescent="0.2">
      <c r="H137" s="431"/>
    </row>
    <row r="138" spans="8:8" x14ac:dyDescent="0.2">
      <c r="H138" s="431"/>
    </row>
    <row r="139" spans="8:8" x14ac:dyDescent="0.2">
      <c r="H139" s="431"/>
    </row>
    <row r="140" spans="8:8" x14ac:dyDescent="0.2">
      <c r="H140" s="431"/>
    </row>
    <row r="141" spans="8:8" x14ac:dyDescent="0.2">
      <c r="H141" s="431"/>
    </row>
    <row r="142" spans="8:8" x14ac:dyDescent="0.2">
      <c r="H142" s="431"/>
    </row>
    <row r="143" spans="8:8" x14ac:dyDescent="0.2">
      <c r="H143" s="431"/>
    </row>
    <row r="144" spans="8:8" x14ac:dyDescent="0.2">
      <c r="H144" s="431"/>
    </row>
    <row r="145" spans="8:8" x14ac:dyDescent="0.2">
      <c r="H145" s="431"/>
    </row>
    <row r="146" spans="8:8" x14ac:dyDescent="0.2">
      <c r="H146" s="431"/>
    </row>
    <row r="147" spans="8:8" x14ac:dyDescent="0.2">
      <c r="H147" s="431"/>
    </row>
    <row r="148" spans="8:8" x14ac:dyDescent="0.2">
      <c r="H148" s="431"/>
    </row>
    <row r="149" spans="8:8" x14ac:dyDescent="0.2">
      <c r="H149" s="431"/>
    </row>
    <row r="150" spans="8:8" x14ac:dyDescent="0.2">
      <c r="H150" s="431"/>
    </row>
    <row r="151" spans="8:8" x14ac:dyDescent="0.2">
      <c r="H151" s="431"/>
    </row>
    <row r="152" spans="8:8" x14ac:dyDescent="0.2">
      <c r="H152" s="431"/>
    </row>
    <row r="153" spans="8:8" x14ac:dyDescent="0.2">
      <c r="H153" s="431"/>
    </row>
    <row r="154" spans="8:8" x14ac:dyDescent="0.2">
      <c r="H154" s="431"/>
    </row>
    <row r="155" spans="8:8" x14ac:dyDescent="0.2">
      <c r="H155" s="431"/>
    </row>
    <row r="156" spans="8:8" x14ac:dyDescent="0.2">
      <c r="H156" s="431"/>
    </row>
    <row r="157" spans="8:8" x14ac:dyDescent="0.2">
      <c r="H157" s="431"/>
    </row>
    <row r="158" spans="8:8" x14ac:dyDescent="0.2">
      <c r="H158" s="431"/>
    </row>
    <row r="159" spans="8:8" x14ac:dyDescent="0.2">
      <c r="H159" s="431"/>
    </row>
    <row r="160" spans="8:8" x14ac:dyDescent="0.2">
      <c r="H160" s="431"/>
    </row>
    <row r="161" spans="8:8" x14ac:dyDescent="0.2">
      <c r="H161" s="431"/>
    </row>
    <row r="162" spans="8:8" x14ac:dyDescent="0.2">
      <c r="H162" s="431"/>
    </row>
    <row r="163" spans="8:8" x14ac:dyDescent="0.2">
      <c r="H163" s="431"/>
    </row>
    <row r="164" spans="8:8" x14ac:dyDescent="0.2">
      <c r="H164" s="431"/>
    </row>
    <row r="165" spans="8:8" x14ac:dyDescent="0.2">
      <c r="H165" s="431"/>
    </row>
    <row r="166" spans="8:8" x14ac:dyDescent="0.2">
      <c r="H166" s="431"/>
    </row>
    <row r="167" spans="8:8" x14ac:dyDescent="0.2">
      <c r="H167" s="431"/>
    </row>
    <row r="168" spans="8:8" x14ac:dyDescent="0.2">
      <c r="H168" s="431"/>
    </row>
    <row r="169" spans="8:8" x14ac:dyDescent="0.2">
      <c r="H169" s="431"/>
    </row>
    <row r="170" spans="8:8" x14ac:dyDescent="0.2">
      <c r="H170" s="431"/>
    </row>
    <row r="171" spans="8:8" x14ac:dyDescent="0.2">
      <c r="H171" s="431"/>
    </row>
  </sheetData>
  <mergeCells count="24">
    <mergeCell ref="A24:G24"/>
    <mergeCell ref="H25:H171"/>
    <mergeCell ref="A22:E22"/>
    <mergeCell ref="A2:H2"/>
    <mergeCell ref="A8:E8"/>
    <mergeCell ref="F4:H4"/>
    <mergeCell ref="F5:F6"/>
    <mergeCell ref="G5:H5"/>
    <mergeCell ref="A4:E6"/>
    <mergeCell ref="A7:G7"/>
    <mergeCell ref="A20:G20"/>
    <mergeCell ref="A23:G23"/>
    <mergeCell ref="A21:E21"/>
    <mergeCell ref="A9:E9"/>
    <mergeCell ref="A10:E10"/>
    <mergeCell ref="A11:E11"/>
    <mergeCell ref="A12:E12"/>
    <mergeCell ref="A19:E19"/>
    <mergeCell ref="A18:G18"/>
    <mergeCell ref="A17:E17"/>
    <mergeCell ref="A16:E16"/>
    <mergeCell ref="A13:E13"/>
    <mergeCell ref="A14:E14"/>
    <mergeCell ref="A15:G15"/>
  </mergeCells>
  <phoneticPr fontId="3" type="noConversion"/>
  <pageMargins left="0.59055118110236227" right="0.59055118110236227" top="0.98425196850393704" bottom="0.39370078740157483" header="0.51181102362204722" footer="0.51181102362204722"/>
  <pageSetup paperSize="9" scale="81" orientation="portrait" r:id="rId1"/>
  <headerFooter alignWithMargins="0">
    <oddHeader xml:space="preserve">&amp;C
&amp;R4 sz. melléklet
......../2025.(III.27.) Egyek.Önk.
</oddHeader>
  </headerFooter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1"/>
  <sheetViews>
    <sheetView view="pageLayout" zoomScaleNormal="100" zoomScaleSheetLayoutView="100" workbookViewId="0">
      <selection activeCell="G57" sqref="G57"/>
    </sheetView>
  </sheetViews>
  <sheetFormatPr defaultRowHeight="12.75" x14ac:dyDescent="0.2"/>
  <cols>
    <col min="1" max="1" width="6.85546875" customWidth="1"/>
    <col min="2" max="2" width="8.7109375" customWidth="1"/>
    <col min="3" max="3" width="56.5703125" customWidth="1"/>
    <col min="4" max="4" width="26.140625" customWidth="1"/>
    <col min="5" max="5" width="16.28515625" customWidth="1"/>
    <col min="6" max="6" width="19" style="233" bestFit="1" customWidth="1"/>
    <col min="7" max="7" width="22.140625" customWidth="1"/>
  </cols>
  <sheetData>
    <row r="1" spans="2:6" ht="15.75" x14ac:dyDescent="0.25">
      <c r="B1" s="453" t="s">
        <v>242</v>
      </c>
      <c r="C1" s="454"/>
      <c r="D1" s="454"/>
      <c r="E1" s="454"/>
    </row>
    <row r="2" spans="2:6" ht="15.75" x14ac:dyDescent="0.25">
      <c r="B2" s="378"/>
      <c r="C2" s="379"/>
      <c r="D2" s="379"/>
      <c r="E2" s="379"/>
    </row>
    <row r="3" spans="2:6" ht="16.5" thickBot="1" x14ac:dyDescent="0.25">
      <c r="B3" s="25" t="s">
        <v>34</v>
      </c>
      <c r="C3" s="25"/>
      <c r="D3" s="113" t="s">
        <v>178</v>
      </c>
    </row>
    <row r="4" spans="2:6" ht="26.25" thickBot="1" x14ac:dyDescent="0.25">
      <c r="B4" s="28" t="s">
        <v>35</v>
      </c>
      <c r="C4" s="29" t="s">
        <v>36</v>
      </c>
      <c r="D4" s="30" t="s">
        <v>243</v>
      </c>
      <c r="E4" s="51"/>
    </row>
    <row r="5" spans="2:6" ht="13.5" customHeight="1" thickBot="1" x14ac:dyDescent="0.25">
      <c r="B5" s="28">
        <v>1</v>
      </c>
      <c r="C5" s="29">
        <v>2</v>
      </c>
      <c r="D5" s="30">
        <v>5</v>
      </c>
    </row>
    <row r="6" spans="2:6" ht="26.25" thickBot="1" x14ac:dyDescent="0.25">
      <c r="B6" s="31" t="s">
        <v>2</v>
      </c>
      <c r="C6" s="101" t="s">
        <v>72</v>
      </c>
      <c r="D6" s="46">
        <f>D7+D13+D14</f>
        <v>798012125</v>
      </c>
    </row>
    <row r="7" spans="2:6" s="47" customFormat="1" ht="13.5" thickBot="1" x14ac:dyDescent="0.25">
      <c r="B7" s="31" t="s">
        <v>6</v>
      </c>
      <c r="C7" s="158" t="s">
        <v>77</v>
      </c>
      <c r="D7" s="188">
        <f>SUM(D8:D12)</f>
        <v>374060759</v>
      </c>
      <c r="F7" s="112"/>
    </row>
    <row r="8" spans="2:6" ht="13.5" thickBot="1" x14ac:dyDescent="0.25">
      <c r="B8" s="31" t="s">
        <v>10</v>
      </c>
      <c r="C8" s="33" t="s">
        <v>123</v>
      </c>
      <c r="D8" s="189">
        <f>'Bevétel 1.melléklet'!E9</f>
        <v>221496711</v>
      </c>
    </row>
    <row r="9" spans="2:6" ht="26.25" thickBot="1" x14ac:dyDescent="0.25">
      <c r="B9" s="31" t="s">
        <v>4</v>
      </c>
      <c r="C9" s="32" t="s">
        <v>124</v>
      </c>
      <c r="D9" s="189">
        <f>'Bevétel 1.melléklet'!E10</f>
        <v>75628235</v>
      </c>
    </row>
    <row r="10" spans="2:6" ht="13.5" thickBot="1" x14ac:dyDescent="0.25">
      <c r="B10" s="31" t="s">
        <v>7</v>
      </c>
      <c r="C10" s="32" t="s">
        <v>125</v>
      </c>
      <c r="D10" s="189">
        <f>'Bevétel 1.melléklet'!E11</f>
        <v>13144336</v>
      </c>
    </row>
    <row r="11" spans="2:6" ht="13.5" thickBot="1" x14ac:dyDescent="0.25">
      <c r="B11" s="31" t="s">
        <v>11</v>
      </c>
      <c r="C11" s="32" t="s">
        <v>126</v>
      </c>
      <c r="D11" s="189">
        <f>'Bevétel 1.melléklet'!E12</f>
        <v>0</v>
      </c>
    </row>
    <row r="12" spans="2:6" ht="13.5" thickBot="1" x14ac:dyDescent="0.25">
      <c r="B12" s="31" t="s">
        <v>5</v>
      </c>
      <c r="C12" s="32" t="s">
        <v>142</v>
      </c>
      <c r="D12" s="189">
        <f>'Bevétel 1.melléklet'!E13</f>
        <v>63791477</v>
      </c>
    </row>
    <row r="13" spans="2:6" ht="26.25" thickBot="1" x14ac:dyDescent="0.25">
      <c r="B13" s="31" t="s">
        <v>12</v>
      </c>
      <c r="C13" s="196" t="s">
        <v>170</v>
      </c>
      <c r="D13" s="197"/>
    </row>
    <row r="14" spans="2:6" s="47" customFormat="1" ht="26.25" thickBot="1" x14ac:dyDescent="0.25">
      <c r="B14" s="31" t="s">
        <v>8</v>
      </c>
      <c r="C14" s="159" t="s">
        <v>127</v>
      </c>
      <c r="D14" s="197">
        <f>'Bevétel 1.melléklet'!E16</f>
        <v>423951366</v>
      </c>
      <c r="F14" s="112"/>
    </row>
    <row r="15" spans="2:6" s="47" customFormat="1" ht="13.5" thickBot="1" x14ac:dyDescent="0.25">
      <c r="B15" s="31" t="s">
        <v>3</v>
      </c>
      <c r="C15" s="159" t="s">
        <v>157</v>
      </c>
      <c r="D15" s="190"/>
      <c r="F15" s="112"/>
    </row>
    <row r="16" spans="2:6" s="47" customFormat="1" ht="13.5" thickBot="1" x14ac:dyDescent="0.25">
      <c r="B16" s="31" t="s">
        <v>9</v>
      </c>
      <c r="C16" s="159" t="s">
        <v>171</v>
      </c>
      <c r="D16" s="190"/>
      <c r="F16" s="112"/>
    </row>
    <row r="17" spans="2:6" ht="26.25" thickBot="1" x14ac:dyDescent="0.25">
      <c r="B17" s="394" t="s">
        <v>25</v>
      </c>
      <c r="C17" s="194" t="s">
        <v>78</v>
      </c>
      <c r="D17" s="193">
        <f>SUM(D18:D20)</f>
        <v>200883155</v>
      </c>
    </row>
    <row r="18" spans="2:6" ht="13.5" thickBot="1" x14ac:dyDescent="0.25">
      <c r="B18" s="162" t="s">
        <v>15</v>
      </c>
      <c r="C18" s="192" t="s">
        <v>128</v>
      </c>
      <c r="D18" s="393">
        <f>'Bevétel 1.melléklet'!E18</f>
        <v>0</v>
      </c>
    </row>
    <row r="19" spans="2:6" ht="26.25" thickBot="1" x14ac:dyDescent="0.25">
      <c r="B19" s="31" t="s">
        <v>40</v>
      </c>
      <c r="C19" s="192" t="s">
        <v>250</v>
      </c>
      <c r="D19" s="393">
        <f>'Bevétel 1.melléklet'!E19</f>
        <v>0</v>
      </c>
    </row>
    <row r="20" spans="2:6" ht="26.25" thickBot="1" x14ac:dyDescent="0.25">
      <c r="B20" s="31" t="s">
        <v>43</v>
      </c>
      <c r="C20" s="395" t="s">
        <v>129</v>
      </c>
      <c r="D20" s="396">
        <f>'Bevétel 1.melléklet'!E20</f>
        <v>200883155</v>
      </c>
    </row>
    <row r="21" spans="2:6" ht="13.5" thickBot="1" x14ac:dyDescent="0.25">
      <c r="B21" s="394" t="s">
        <v>41</v>
      </c>
      <c r="C21" s="49" t="s">
        <v>91</v>
      </c>
      <c r="D21" s="50">
        <f>D23+D24+D27+D28+D22</f>
        <v>146193512</v>
      </c>
    </row>
    <row r="22" spans="2:6" ht="13.5" thickBot="1" x14ac:dyDescent="0.25">
      <c r="B22" s="31"/>
      <c r="C22" s="245" t="s">
        <v>181</v>
      </c>
      <c r="D22" s="339"/>
    </row>
    <row r="23" spans="2:6" ht="13.5" thickBot="1" x14ac:dyDescent="0.25">
      <c r="B23" s="31" t="s">
        <v>44</v>
      </c>
      <c r="C23" s="262" t="s">
        <v>66</v>
      </c>
      <c r="D23" s="339">
        <f>'Bevétel 1.melléklet'!B23</f>
        <v>17240000</v>
      </c>
    </row>
    <row r="24" spans="2:6" s="47" customFormat="1" ht="13.5" thickBot="1" x14ac:dyDescent="0.25">
      <c r="B24" s="261" t="s">
        <v>45</v>
      </c>
      <c r="C24" s="265" t="s">
        <v>130</v>
      </c>
      <c r="D24" s="266">
        <f>SUM(D25:D26)</f>
        <v>120433512</v>
      </c>
      <c r="F24" s="112"/>
    </row>
    <row r="25" spans="2:6" ht="13.5" thickBot="1" x14ac:dyDescent="0.25">
      <c r="B25" s="261" t="s">
        <v>46</v>
      </c>
      <c r="C25" s="57" t="s">
        <v>131</v>
      </c>
      <c r="D25" s="267">
        <f>'Bevétel 1.melléklet'!B25</f>
        <v>120433512</v>
      </c>
    </row>
    <row r="26" spans="2:6" ht="13.5" thickBot="1" x14ac:dyDescent="0.25">
      <c r="B26" s="261" t="s">
        <v>14</v>
      </c>
      <c r="C26" s="57" t="s">
        <v>132</v>
      </c>
      <c r="D26" s="267"/>
    </row>
    <row r="27" spans="2:6" ht="13.5" thickBot="1" x14ac:dyDescent="0.25">
      <c r="B27" s="261" t="s">
        <v>47</v>
      </c>
      <c r="C27" s="57" t="s">
        <v>133</v>
      </c>
      <c r="D27" s="268">
        <f>'Bevétel 1.melléklet'!B27</f>
        <v>8520000</v>
      </c>
    </row>
    <row r="28" spans="2:6" ht="13.5" thickBot="1" x14ac:dyDescent="0.25">
      <c r="B28" s="261" t="s">
        <v>48</v>
      </c>
      <c r="C28" s="57" t="s">
        <v>180</v>
      </c>
      <c r="D28" s="267"/>
    </row>
    <row r="29" spans="2:6" ht="13.5" thickBot="1" x14ac:dyDescent="0.25">
      <c r="B29" s="261" t="s">
        <v>49</v>
      </c>
      <c r="C29" s="269" t="s">
        <v>158</v>
      </c>
      <c r="D29" s="270"/>
    </row>
    <row r="30" spans="2:6" ht="13.5" thickBot="1" x14ac:dyDescent="0.25">
      <c r="B30" s="261" t="s">
        <v>50</v>
      </c>
      <c r="C30" s="263" t="s">
        <v>134</v>
      </c>
      <c r="D30" s="264">
        <f>'Bevétel 1.melléklet'!E28</f>
        <v>143812000</v>
      </c>
    </row>
    <row r="31" spans="2:6" s="44" customFormat="1" ht="13.5" thickBot="1" x14ac:dyDescent="0.25">
      <c r="B31" s="261" t="s">
        <v>51</v>
      </c>
      <c r="C31" s="160" t="s">
        <v>92</v>
      </c>
      <c r="D31" s="264">
        <f>'Bevétel 1.melléklet'!E29</f>
        <v>46659567</v>
      </c>
      <c r="F31" s="283"/>
    </row>
    <row r="32" spans="2:6" s="44" customFormat="1" ht="13.5" thickBot="1" x14ac:dyDescent="0.25">
      <c r="B32" s="261" t="s">
        <v>52</v>
      </c>
      <c r="C32" s="161" t="s">
        <v>89</v>
      </c>
      <c r="D32" s="264">
        <f>'Bevétel 1.melléklet'!E30</f>
        <v>21755816</v>
      </c>
      <c r="F32" s="283"/>
    </row>
    <row r="33" spans="2:6" s="44" customFormat="1" ht="13.5" thickBot="1" x14ac:dyDescent="0.25">
      <c r="B33" s="261" t="s">
        <v>149</v>
      </c>
      <c r="C33" s="162" t="s">
        <v>80</v>
      </c>
      <c r="D33" s="264"/>
      <c r="F33" s="283"/>
    </row>
    <row r="34" spans="2:6" s="115" customFormat="1" ht="26.25" thickBot="1" x14ac:dyDescent="0.25">
      <c r="B34" s="261" t="s">
        <v>150</v>
      </c>
      <c r="C34" s="155" t="s">
        <v>167</v>
      </c>
      <c r="D34" s="191">
        <v>0</v>
      </c>
      <c r="F34" s="233"/>
    </row>
    <row r="35" spans="2:6" s="115" customFormat="1" ht="13.5" thickBot="1" x14ac:dyDescent="0.25">
      <c r="B35" s="261" t="s">
        <v>151</v>
      </c>
      <c r="C35" s="156" t="s">
        <v>168</v>
      </c>
      <c r="D35" s="157">
        <v>0</v>
      </c>
      <c r="F35" s="233"/>
    </row>
    <row r="36" spans="2:6" ht="13.5" thickBot="1" x14ac:dyDescent="0.25">
      <c r="B36" s="427" t="s">
        <v>64</v>
      </c>
      <c r="C36" s="428"/>
      <c r="D36" s="163">
        <f>D6+D17+D21+D30+D31+D32+D33</f>
        <v>1357316175</v>
      </c>
    </row>
    <row r="37" spans="2:6" ht="13.5" thickBot="1" x14ac:dyDescent="0.25">
      <c r="B37" s="35" t="s">
        <v>152</v>
      </c>
      <c r="C37" s="35" t="s">
        <v>87</v>
      </c>
      <c r="D37" s="92">
        <f>D38+D39+D40+D41</f>
        <v>432536438</v>
      </c>
    </row>
    <row r="38" spans="2:6" ht="13.5" thickBot="1" x14ac:dyDescent="0.25">
      <c r="B38" s="35" t="s">
        <v>153</v>
      </c>
      <c r="C38" s="93" t="s">
        <v>135</v>
      </c>
      <c r="D38" s="157">
        <f>'Bevétel 1.melléklet'!E38</f>
        <v>0</v>
      </c>
    </row>
    <row r="39" spans="2:6" ht="24.75" customHeight="1" thickBot="1" x14ac:dyDescent="0.25">
      <c r="B39" s="35" t="s">
        <v>154</v>
      </c>
      <c r="C39" s="93" t="s">
        <v>83</v>
      </c>
      <c r="D39" s="191">
        <f>'Bevétel 1.melléklet'!E41</f>
        <v>175046133</v>
      </c>
    </row>
    <row r="40" spans="2:6" ht="13.5" thickBot="1" x14ac:dyDescent="0.25">
      <c r="B40" s="35" t="s">
        <v>155</v>
      </c>
      <c r="C40" s="93" t="s">
        <v>160</v>
      </c>
      <c r="D40" s="191">
        <f>'Bevétel 1.melléklet'!E45</f>
        <v>12274215</v>
      </c>
      <c r="F40" s="86"/>
    </row>
    <row r="41" spans="2:6" ht="13.5" thickBot="1" x14ac:dyDescent="0.25">
      <c r="B41" s="35" t="s">
        <v>156</v>
      </c>
      <c r="C41" s="93" t="s">
        <v>231</v>
      </c>
      <c r="D41" s="94">
        <f>'Bevétel 1.melléklet'!E46</f>
        <v>245216090</v>
      </c>
    </row>
    <row r="42" spans="2:6" x14ac:dyDescent="0.2">
      <c r="B42" s="53"/>
      <c r="C42" s="52"/>
    </row>
    <row r="43" spans="2:6" ht="12.75" customHeight="1" x14ac:dyDescent="0.2">
      <c r="B43" s="455" t="s">
        <v>37</v>
      </c>
      <c r="C43" s="455"/>
    </row>
    <row r="44" spans="2:6" ht="13.5" customHeight="1" thickBot="1" x14ac:dyDescent="0.25">
      <c r="B44" s="36"/>
      <c r="C44" s="36"/>
    </row>
    <row r="45" spans="2:6" ht="26.25" thickBot="1" x14ac:dyDescent="0.25">
      <c r="B45" s="28" t="s">
        <v>38</v>
      </c>
      <c r="C45" s="29" t="s">
        <v>39</v>
      </c>
      <c r="D45" s="30" t="s">
        <v>243</v>
      </c>
    </row>
    <row r="46" spans="2:6" ht="13.5" thickBot="1" x14ac:dyDescent="0.25">
      <c r="B46" s="28">
        <v>1</v>
      </c>
      <c r="C46" s="29">
        <v>2</v>
      </c>
      <c r="D46" s="30">
        <v>5</v>
      </c>
    </row>
    <row r="47" spans="2:6" ht="13.5" thickBot="1" x14ac:dyDescent="0.25">
      <c r="B47" s="31" t="s">
        <v>2</v>
      </c>
      <c r="C47" s="37" t="s">
        <v>136</v>
      </c>
      <c r="D47" s="46">
        <f>D48+D49</f>
        <v>650396391</v>
      </c>
      <c r="E47" s="43"/>
      <c r="F47" s="256"/>
    </row>
    <row r="48" spans="2:6" ht="13.5" thickBot="1" x14ac:dyDescent="0.25">
      <c r="B48" s="31" t="s">
        <v>6</v>
      </c>
      <c r="C48" s="34" t="s">
        <v>121</v>
      </c>
      <c r="D48" s="170">
        <v>568651254</v>
      </c>
      <c r="E48" s="43"/>
      <c r="F48" s="256"/>
    </row>
    <row r="49" spans="1:6" ht="13.5" thickBot="1" x14ac:dyDescent="0.25">
      <c r="B49" s="31" t="s">
        <v>10</v>
      </c>
      <c r="C49" s="38" t="s">
        <v>122</v>
      </c>
      <c r="D49" s="171">
        <v>81745137</v>
      </c>
      <c r="E49" s="43"/>
      <c r="F49" s="256"/>
    </row>
    <row r="50" spans="1:6" s="44" customFormat="1" ht="26.25" thickBot="1" x14ac:dyDescent="0.25">
      <c r="B50" s="31" t="s">
        <v>4</v>
      </c>
      <c r="C50" s="164" t="s">
        <v>113</v>
      </c>
      <c r="D50" s="172">
        <v>64228508</v>
      </c>
      <c r="E50" s="253"/>
      <c r="F50" s="389"/>
    </row>
    <row r="51" spans="1:6" s="44" customFormat="1" ht="13.5" thickBot="1" x14ac:dyDescent="0.25">
      <c r="B51" s="31" t="s">
        <v>7</v>
      </c>
      <c r="C51" s="165" t="s">
        <v>104</v>
      </c>
      <c r="D51" s="172">
        <v>300964113</v>
      </c>
      <c r="E51" s="253"/>
      <c r="F51" s="389"/>
    </row>
    <row r="52" spans="1:6" s="44" customFormat="1" ht="13.5" thickBot="1" x14ac:dyDescent="0.25">
      <c r="B52" s="31" t="s">
        <v>11</v>
      </c>
      <c r="C52" s="165" t="s">
        <v>137</v>
      </c>
      <c r="D52" s="172">
        <v>19763000</v>
      </c>
      <c r="E52" s="253"/>
      <c r="F52" s="254"/>
    </row>
    <row r="53" spans="1:6" s="44" customFormat="1" ht="13.5" thickBot="1" x14ac:dyDescent="0.25">
      <c r="B53" s="31" t="s">
        <v>5</v>
      </c>
      <c r="C53" s="166" t="s">
        <v>141</v>
      </c>
      <c r="D53" s="172">
        <v>70563598</v>
      </c>
      <c r="E53" s="253"/>
      <c r="F53" s="254"/>
    </row>
    <row r="54" spans="1:6" s="115" customFormat="1" ht="13.5" thickBot="1" x14ac:dyDescent="0.25">
      <c r="A54" s="48"/>
      <c r="B54" s="31" t="s">
        <v>12</v>
      </c>
      <c r="C54" s="251" t="s">
        <v>182</v>
      </c>
      <c r="D54" s="252">
        <f>SUM(D55:D56)</f>
        <v>38755816</v>
      </c>
      <c r="E54" s="255"/>
      <c r="F54" s="254"/>
    </row>
    <row r="55" spans="1:6" ht="13.5" thickBot="1" x14ac:dyDescent="0.25">
      <c r="B55" s="31" t="s">
        <v>8</v>
      </c>
      <c r="C55" s="168" t="s">
        <v>183</v>
      </c>
      <c r="D55" s="173">
        <v>38755816</v>
      </c>
      <c r="E55" s="43"/>
      <c r="F55" s="254"/>
    </row>
    <row r="56" spans="1:6" ht="13.5" thickBot="1" x14ac:dyDescent="0.25">
      <c r="B56" s="31" t="s">
        <v>3</v>
      </c>
      <c r="C56" s="169" t="s">
        <v>172</v>
      </c>
      <c r="D56" s="174"/>
      <c r="E56" s="43"/>
      <c r="F56" s="254"/>
    </row>
    <row r="57" spans="1:6" s="44" customFormat="1" ht="13.5" thickBot="1" x14ac:dyDescent="0.25">
      <c r="B57" s="31" t="s">
        <v>9</v>
      </c>
      <c r="C57" s="167" t="s">
        <v>138</v>
      </c>
      <c r="D57" s="175">
        <v>333587519</v>
      </c>
      <c r="E57" s="253"/>
      <c r="F57" s="254"/>
    </row>
    <row r="58" spans="1:6" s="44" customFormat="1" ht="13.5" thickBot="1" x14ac:dyDescent="0.25">
      <c r="B58" s="31" t="s">
        <v>25</v>
      </c>
      <c r="C58" s="165" t="s">
        <v>139</v>
      </c>
      <c r="D58" s="175">
        <v>2000000</v>
      </c>
      <c r="E58" s="253"/>
      <c r="F58" s="254"/>
    </row>
    <row r="59" spans="1:6" s="44" customFormat="1" ht="13.5" thickBot="1" x14ac:dyDescent="0.25">
      <c r="B59" s="31" t="s">
        <v>15</v>
      </c>
      <c r="C59" s="165" t="s">
        <v>108</v>
      </c>
      <c r="D59" s="175">
        <v>0</v>
      </c>
      <c r="E59" s="253"/>
      <c r="F59" s="254"/>
    </row>
    <row r="60" spans="1:6" ht="13.5" thickBot="1" x14ac:dyDescent="0.25">
      <c r="B60" s="31" t="s">
        <v>40</v>
      </c>
      <c r="C60" s="39" t="s">
        <v>111</v>
      </c>
      <c r="D60" s="45">
        <f>D61+D64+D63</f>
        <v>309593668</v>
      </c>
      <c r="E60" s="43"/>
      <c r="F60" s="254"/>
    </row>
    <row r="61" spans="1:6" ht="13.5" thickBot="1" x14ac:dyDescent="0.25">
      <c r="B61" s="31" t="s">
        <v>41</v>
      </c>
      <c r="C61" s="33" t="s">
        <v>109</v>
      </c>
      <c r="D61" s="106">
        <f>SUM(D62)</f>
        <v>12274215</v>
      </c>
      <c r="E61" s="43"/>
      <c r="F61" s="254"/>
    </row>
    <row r="62" spans="1:6" ht="13.5" thickBot="1" x14ac:dyDescent="0.25">
      <c r="B62" s="31"/>
      <c r="C62" s="313" t="s">
        <v>185</v>
      </c>
      <c r="D62" s="106">
        <v>12274215</v>
      </c>
      <c r="E62" s="43"/>
      <c r="F62" s="254"/>
    </row>
    <row r="63" spans="1:6" ht="13.5" thickBot="1" x14ac:dyDescent="0.25">
      <c r="B63" s="31"/>
      <c r="C63" s="313" t="s">
        <v>191</v>
      </c>
      <c r="D63" s="177">
        <v>245216090</v>
      </c>
      <c r="E63" s="43"/>
      <c r="F63" s="256"/>
    </row>
    <row r="64" spans="1:6" ht="13.5" thickBot="1" x14ac:dyDescent="0.25">
      <c r="B64" s="31" t="s">
        <v>42</v>
      </c>
      <c r="C64" s="32" t="s">
        <v>110</v>
      </c>
      <c r="D64" s="173">
        <v>52103363</v>
      </c>
      <c r="E64" s="43"/>
      <c r="F64" s="256"/>
    </row>
    <row r="65" spans="2:6" ht="14.25" customHeight="1" thickBot="1" x14ac:dyDescent="0.25">
      <c r="B65" s="31" t="s">
        <v>44</v>
      </c>
      <c r="C65" s="312" t="s">
        <v>140</v>
      </c>
      <c r="D65" s="176">
        <f>D47+D50+D51+D52+D53+D57+D58+D59+D60+D54</f>
        <v>1789852613</v>
      </c>
      <c r="E65" s="256"/>
      <c r="F65" s="256"/>
    </row>
    <row r="66" spans="2:6" ht="15" customHeight="1" thickBot="1" x14ac:dyDescent="0.25">
      <c r="B66" s="456" t="s">
        <v>251</v>
      </c>
      <c r="C66" s="457"/>
      <c r="D66" s="172">
        <f>D65</f>
        <v>1789852613</v>
      </c>
    </row>
    <row r="67" spans="2:6" ht="13.5" thickBot="1" x14ac:dyDescent="0.25">
      <c r="B67" s="456" t="s">
        <v>252</v>
      </c>
      <c r="C67" s="457"/>
      <c r="D67" s="172">
        <f>D36+D37</f>
        <v>1789852613</v>
      </c>
      <c r="E67" s="233"/>
    </row>
    <row r="70" spans="2:6" x14ac:dyDescent="0.2">
      <c r="D70" s="285"/>
    </row>
    <row r="71" spans="2:6" x14ac:dyDescent="0.2">
      <c r="D71" s="56"/>
    </row>
  </sheetData>
  <mergeCells count="5">
    <mergeCell ref="B1:E1"/>
    <mergeCell ref="B36:C36"/>
    <mergeCell ref="B43:C43"/>
    <mergeCell ref="B66:C66"/>
    <mergeCell ref="B67:C67"/>
  </mergeCells>
  <pageMargins left="0.78740157480314965" right="0.78740157480314965" top="0.39370078740157483" bottom="0.39370078740157483" header="0" footer="0"/>
  <pageSetup paperSize="9" scale="75" orientation="portrait" r:id="rId1"/>
  <headerFooter alignWithMargins="0">
    <oddHeader>&amp;R5.sz. melléklet
..../2025.(III.27.) Egyek Önk.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45"/>
  <sheetViews>
    <sheetView view="pageLayout" topLeftCell="H1" zoomScale="110" zoomScaleNormal="100" zoomScalePageLayoutView="110" workbookViewId="0">
      <selection activeCell="B32" sqref="B32"/>
    </sheetView>
  </sheetViews>
  <sheetFormatPr defaultRowHeight="12.75" x14ac:dyDescent="0.2"/>
  <cols>
    <col min="1" max="1" width="33.140625" customWidth="1"/>
    <col min="2" max="2" width="13.7109375" customWidth="1"/>
    <col min="3" max="3" width="15.42578125" customWidth="1"/>
    <col min="4" max="4" width="13.5703125" customWidth="1"/>
    <col min="5" max="5" width="13.140625" customWidth="1"/>
    <col min="6" max="7" width="15.5703125" bestFit="1" customWidth="1"/>
    <col min="8" max="8" width="14.28515625" customWidth="1"/>
    <col min="9" max="9" width="13.85546875" customWidth="1"/>
    <col min="10" max="10" width="11.85546875" customWidth="1"/>
    <col min="11" max="11" width="15.5703125" bestFit="1" customWidth="1"/>
    <col min="12" max="12" width="13.85546875" customWidth="1"/>
    <col min="13" max="13" width="11.140625" customWidth="1"/>
    <col min="14" max="14" width="12" customWidth="1"/>
    <col min="15" max="15" width="11.7109375" customWidth="1"/>
    <col min="17" max="17" width="13.5703125" customWidth="1"/>
    <col min="18" max="18" width="17.140625" bestFit="1" customWidth="1"/>
  </cols>
  <sheetData>
    <row r="3" spans="1:18" ht="18" x14ac:dyDescent="0.25">
      <c r="A3" s="458" t="s">
        <v>244</v>
      </c>
      <c r="B3" s="458"/>
      <c r="C3" s="458"/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458"/>
    </row>
    <row r="4" spans="1:18" ht="18" x14ac:dyDescent="0.25">
      <c r="A4" s="340"/>
      <c r="B4" s="358"/>
      <c r="C4" s="340"/>
      <c r="D4" s="340"/>
      <c r="E4" s="340"/>
      <c r="F4" s="340"/>
      <c r="G4" s="340"/>
      <c r="H4" s="340"/>
      <c r="I4" s="340"/>
      <c r="J4" s="340"/>
      <c r="K4" s="340"/>
      <c r="L4" s="359"/>
      <c r="M4" s="340"/>
      <c r="N4" s="388"/>
      <c r="O4" s="340"/>
    </row>
    <row r="5" spans="1:18" ht="18" x14ac:dyDescent="0.25">
      <c r="A5" s="340"/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</row>
    <row r="6" spans="1:18" ht="18" x14ac:dyDescent="0.25">
      <c r="A6" s="340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8" x14ac:dyDescent="0.2">
      <c r="A7" s="18"/>
      <c r="B7" s="20" t="s">
        <v>29</v>
      </c>
      <c r="C7" s="20" t="s">
        <v>218</v>
      </c>
      <c r="D7" s="20" t="s">
        <v>219</v>
      </c>
      <c r="E7" s="20" t="s">
        <v>220</v>
      </c>
      <c r="F7" s="20" t="s">
        <v>221</v>
      </c>
      <c r="G7" s="20" t="s">
        <v>222</v>
      </c>
      <c r="H7" s="20" t="s">
        <v>223</v>
      </c>
      <c r="I7" s="20" t="s">
        <v>224</v>
      </c>
      <c r="J7" s="20" t="s">
        <v>225</v>
      </c>
      <c r="K7" s="20" t="s">
        <v>226</v>
      </c>
      <c r="L7" s="20" t="s">
        <v>227</v>
      </c>
      <c r="M7" s="20" t="s">
        <v>228</v>
      </c>
      <c r="N7" s="20" t="s">
        <v>229</v>
      </c>
      <c r="O7" s="20" t="s">
        <v>24</v>
      </c>
    </row>
    <row r="8" spans="1:18" x14ac:dyDescent="0.2">
      <c r="A8" s="19" t="s">
        <v>0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</row>
    <row r="9" spans="1:18" ht="35.25" customHeight="1" x14ac:dyDescent="0.2">
      <c r="A9" s="21" t="s">
        <v>30</v>
      </c>
      <c r="B9" s="341"/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1"/>
      <c r="N9" s="341"/>
      <c r="O9" s="341"/>
      <c r="Q9" s="2"/>
    </row>
    <row r="10" spans="1:18" ht="29.25" customHeight="1" x14ac:dyDescent="0.2">
      <c r="A10" s="54" t="s">
        <v>72</v>
      </c>
      <c r="B10" s="22">
        <f>'Mérleg 5. melléklet'!D6</f>
        <v>798012125</v>
      </c>
      <c r="C10" s="22">
        <v>62872000</v>
      </c>
      <c r="D10" s="22">
        <v>62872000</v>
      </c>
      <c r="E10" s="22">
        <f>62872000+144641-10272512</f>
        <v>52744129</v>
      </c>
      <c r="F10" s="22">
        <f t="shared" ref="F10:M10" si="0">62872000+144641</f>
        <v>63016641</v>
      </c>
      <c r="G10" s="22">
        <f t="shared" si="0"/>
        <v>63016641</v>
      </c>
      <c r="H10" s="22">
        <f t="shared" si="0"/>
        <v>63016641</v>
      </c>
      <c r="I10" s="22">
        <f t="shared" si="0"/>
        <v>63016641</v>
      </c>
      <c r="J10" s="22">
        <f t="shared" si="0"/>
        <v>63016641</v>
      </c>
      <c r="K10" s="22">
        <f>62872000+144641+52370823</f>
        <v>115387464</v>
      </c>
      <c r="L10" s="22">
        <f t="shared" si="0"/>
        <v>63016641</v>
      </c>
      <c r="M10" s="22">
        <f t="shared" si="0"/>
        <v>63016641</v>
      </c>
      <c r="N10" s="22">
        <f>62875396+144649</f>
        <v>63020045</v>
      </c>
      <c r="O10" s="22">
        <f>SUM(C10:N10)</f>
        <v>798012125</v>
      </c>
      <c r="Q10" s="2"/>
    </row>
    <row r="11" spans="1:18" ht="48" customHeight="1" x14ac:dyDescent="0.2">
      <c r="A11" s="54" t="s">
        <v>78</v>
      </c>
      <c r="B11" s="22">
        <f>'Mérleg 5. melléklet'!D17</f>
        <v>200883155</v>
      </c>
      <c r="C11" s="22"/>
      <c r="D11" s="22"/>
      <c r="E11" s="22"/>
      <c r="F11" s="22">
        <v>200883155</v>
      </c>
      <c r="G11" s="22"/>
      <c r="H11" s="22"/>
      <c r="I11" s="22"/>
      <c r="J11" s="22"/>
      <c r="K11" s="22"/>
      <c r="L11" s="22"/>
      <c r="M11" s="22"/>
      <c r="N11" s="22"/>
      <c r="O11" s="22">
        <f t="shared" ref="O11:O17" si="1">SUM(C11:N11)</f>
        <v>200883155</v>
      </c>
      <c r="Q11" s="2"/>
    </row>
    <row r="12" spans="1:18" x14ac:dyDescent="0.2">
      <c r="A12" s="54" t="s">
        <v>91</v>
      </c>
      <c r="B12" s="22">
        <f>'Mérleg 5. melléklet'!D21</f>
        <v>146193512</v>
      </c>
      <c r="C12" s="22"/>
      <c r="D12" s="22"/>
      <c r="E12" s="22">
        <v>67960500</v>
      </c>
      <c r="F12" s="22"/>
      <c r="G12" s="22">
        <v>10272512</v>
      </c>
      <c r="H12" s="22"/>
      <c r="I12" s="22"/>
      <c r="J12" s="22"/>
      <c r="K12" s="22">
        <v>67960500</v>
      </c>
      <c r="L12" s="22"/>
      <c r="M12" s="22"/>
      <c r="N12" s="22"/>
      <c r="O12" s="22">
        <f t="shared" si="1"/>
        <v>146193512</v>
      </c>
      <c r="Q12" s="2"/>
    </row>
    <row r="13" spans="1:18" x14ac:dyDescent="0.2">
      <c r="A13" s="21" t="s">
        <v>70</v>
      </c>
      <c r="B13" s="22">
        <f>'Mérleg 5. melléklet'!D30</f>
        <v>143812000</v>
      </c>
      <c r="C13" s="22">
        <v>11984000</v>
      </c>
      <c r="D13" s="22">
        <v>11984000</v>
      </c>
      <c r="E13" s="22">
        <v>11984000</v>
      </c>
      <c r="F13" s="22">
        <v>11984000</v>
      </c>
      <c r="G13" s="22">
        <v>11984000</v>
      </c>
      <c r="H13" s="22">
        <v>11984000</v>
      </c>
      <c r="I13" s="22">
        <v>11984000</v>
      </c>
      <c r="J13" s="22">
        <v>11984000</v>
      </c>
      <c r="K13" s="22">
        <v>11984000</v>
      </c>
      <c r="L13" s="22">
        <v>11984000</v>
      </c>
      <c r="M13" s="22">
        <v>11984000</v>
      </c>
      <c r="N13" s="22">
        <v>11988000</v>
      </c>
      <c r="O13" s="22">
        <f t="shared" si="1"/>
        <v>143812000</v>
      </c>
      <c r="Q13" s="2"/>
    </row>
    <row r="14" spans="1:18" ht="40.5" customHeight="1" x14ac:dyDescent="0.2">
      <c r="A14" s="21" t="s">
        <v>92</v>
      </c>
      <c r="B14" s="22">
        <f>'Mérleg 5. melléklet'!D31</f>
        <v>46659567</v>
      </c>
      <c r="C14" s="22"/>
      <c r="D14" s="22"/>
      <c r="E14" s="22">
        <v>500000</v>
      </c>
      <c r="F14" s="22">
        <v>1539000</v>
      </c>
      <c r="G14" s="22">
        <v>9000000</v>
      </c>
      <c r="H14" s="22"/>
      <c r="I14" s="22">
        <v>25000000</v>
      </c>
      <c r="J14" s="22"/>
      <c r="K14" s="22"/>
      <c r="L14" s="22">
        <v>10620567</v>
      </c>
      <c r="M14" s="22"/>
      <c r="N14" s="22"/>
      <c r="O14" s="22">
        <f>SUM(C14:N14)</f>
        <v>46659567</v>
      </c>
      <c r="P14" s="59"/>
      <c r="Q14" s="2"/>
    </row>
    <row r="15" spans="1:18" ht="56.25" customHeight="1" x14ac:dyDescent="0.2">
      <c r="A15" s="54" t="s">
        <v>89</v>
      </c>
      <c r="B15" s="22">
        <f>'Mérleg 5. melléklet'!D32</f>
        <v>21755816</v>
      </c>
      <c r="C15" s="22">
        <v>300000</v>
      </c>
      <c r="D15" s="22">
        <v>300000</v>
      </c>
      <c r="E15" s="22">
        <v>300000</v>
      </c>
      <c r="F15" s="22">
        <v>300000</v>
      </c>
      <c r="G15" s="22">
        <v>300000</v>
      </c>
      <c r="H15" s="22">
        <v>300000</v>
      </c>
      <c r="I15" s="22">
        <v>300000</v>
      </c>
      <c r="J15" s="22">
        <v>300000</v>
      </c>
      <c r="K15" s="22">
        <v>18755816</v>
      </c>
      <c r="L15" s="22">
        <v>300000</v>
      </c>
      <c r="M15" s="22">
        <v>300000</v>
      </c>
      <c r="N15" s="22"/>
      <c r="O15" s="22">
        <f t="shared" si="1"/>
        <v>21755816</v>
      </c>
      <c r="Q15" s="2"/>
    </row>
    <row r="16" spans="1:18" ht="25.5" customHeight="1" x14ac:dyDescent="0.2">
      <c r="A16" s="54" t="s">
        <v>80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59"/>
      <c r="Q16" s="2"/>
      <c r="R16" s="2"/>
    </row>
    <row r="17" spans="1:18" x14ac:dyDescent="0.2">
      <c r="A17" s="54" t="s">
        <v>87</v>
      </c>
      <c r="B17" s="22">
        <f>'Mérleg 5. melléklet'!D37</f>
        <v>432536438</v>
      </c>
      <c r="C17" s="22">
        <f>50363000/2+532925+20434674</f>
        <v>46149099</v>
      </c>
      <c r="D17" s="22">
        <f>25181613+2131000+20434674</f>
        <v>47747287</v>
      </c>
      <c r="E17" s="22">
        <f>1528000+30285344+17727864+20434674</f>
        <v>69975882</v>
      </c>
      <c r="F17" s="22">
        <v>20434674</v>
      </c>
      <c r="G17" s="22">
        <v>20434674</v>
      </c>
      <c r="H17" s="22">
        <v>20434674</v>
      </c>
      <c r="I17" s="22">
        <v>20434674</v>
      </c>
      <c r="J17" s="22">
        <f>12505065+20434676</f>
        <v>32939741</v>
      </c>
      <c r="K17" s="22">
        <f>12724215+20434674</f>
        <v>33158889</v>
      </c>
      <c r="L17" s="22">
        <f>59522822+20434674</f>
        <v>79957496</v>
      </c>
      <c r="M17" s="22">
        <v>20434674</v>
      </c>
      <c r="N17" s="22">
        <v>20434674</v>
      </c>
      <c r="O17" s="22">
        <f t="shared" si="1"/>
        <v>432536438</v>
      </c>
      <c r="Q17" s="2"/>
      <c r="R17" s="2"/>
    </row>
    <row r="18" spans="1:18" x14ac:dyDescent="0.2">
      <c r="A18" s="26" t="s">
        <v>31</v>
      </c>
      <c r="B18" s="27">
        <f>SUM(B10:B17)</f>
        <v>1789852613</v>
      </c>
      <c r="C18" s="27">
        <f>SUM(C10:C17)</f>
        <v>121305099</v>
      </c>
      <c r="D18" s="27">
        <f t="shared" ref="D18:N18" si="2">SUM(D10:D17)</f>
        <v>122903287</v>
      </c>
      <c r="E18" s="27">
        <f t="shared" si="2"/>
        <v>203464511</v>
      </c>
      <c r="F18" s="27">
        <f t="shared" si="2"/>
        <v>298157470</v>
      </c>
      <c r="G18" s="27">
        <f t="shared" si="2"/>
        <v>115007827</v>
      </c>
      <c r="H18" s="27">
        <f t="shared" si="2"/>
        <v>95735315</v>
      </c>
      <c r="I18" s="27">
        <f t="shared" si="2"/>
        <v>120735315</v>
      </c>
      <c r="J18" s="27">
        <f t="shared" si="2"/>
        <v>108240382</v>
      </c>
      <c r="K18" s="27">
        <f t="shared" si="2"/>
        <v>247246669</v>
      </c>
      <c r="L18" s="27">
        <f t="shared" si="2"/>
        <v>165878704</v>
      </c>
      <c r="M18" s="27">
        <f t="shared" si="2"/>
        <v>95735315</v>
      </c>
      <c r="N18" s="27">
        <f t="shared" si="2"/>
        <v>95442719</v>
      </c>
      <c r="O18" s="27">
        <f>SUM(O10:O17)</f>
        <v>1789852613</v>
      </c>
      <c r="Q18" s="2"/>
      <c r="R18" s="233"/>
    </row>
    <row r="19" spans="1:18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Q19" s="2"/>
    </row>
    <row r="20" spans="1:18" x14ac:dyDescent="0.2">
      <c r="A20" s="23"/>
      <c r="B20" s="20" t="s">
        <v>29</v>
      </c>
      <c r="C20" s="20" t="s">
        <v>218</v>
      </c>
      <c r="D20" s="20" t="s">
        <v>219</v>
      </c>
      <c r="E20" s="20" t="s">
        <v>220</v>
      </c>
      <c r="F20" s="20" t="s">
        <v>221</v>
      </c>
      <c r="G20" s="20" t="s">
        <v>222</v>
      </c>
      <c r="H20" s="20" t="s">
        <v>223</v>
      </c>
      <c r="I20" s="20" t="s">
        <v>224</v>
      </c>
      <c r="J20" s="20" t="s">
        <v>225</v>
      </c>
      <c r="K20" s="20" t="s">
        <v>226</v>
      </c>
      <c r="L20" s="20" t="s">
        <v>227</v>
      </c>
      <c r="M20" s="20" t="s">
        <v>228</v>
      </c>
      <c r="N20" s="20" t="s">
        <v>229</v>
      </c>
      <c r="O20" s="20" t="s">
        <v>24</v>
      </c>
      <c r="Q20" s="2"/>
    </row>
    <row r="21" spans="1:18" x14ac:dyDescent="0.2">
      <c r="A21" s="19" t="s">
        <v>0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Q21" s="2"/>
    </row>
    <row r="22" spans="1:18" x14ac:dyDescent="0.2">
      <c r="A22" s="21" t="s">
        <v>32</v>
      </c>
      <c r="Q22" s="2"/>
    </row>
    <row r="23" spans="1:18" ht="30.75" customHeight="1" x14ac:dyDescent="0.2">
      <c r="A23" s="21" t="s">
        <v>103</v>
      </c>
      <c r="B23" s="22">
        <f>'Mérleg 5. melléklet'!D47</f>
        <v>650396391</v>
      </c>
      <c r="C23" s="22">
        <f>B23/12</f>
        <v>54199699.25</v>
      </c>
      <c r="D23" s="22">
        <f>B23/12</f>
        <v>54199699.25</v>
      </c>
      <c r="E23" s="22">
        <v>42934996</v>
      </c>
      <c r="F23" s="22">
        <v>42934996</v>
      </c>
      <c r="G23" s="22">
        <v>42934996</v>
      </c>
      <c r="H23" s="22">
        <v>42934996</v>
      </c>
      <c r="I23" s="22">
        <v>42934996</v>
      </c>
      <c r="J23" s="22">
        <v>42934966</v>
      </c>
      <c r="K23" s="22">
        <v>42934966</v>
      </c>
      <c r="L23" s="22">
        <v>42934966</v>
      </c>
      <c r="M23" s="22">
        <v>42934966</v>
      </c>
      <c r="N23" s="22">
        <f>B23-C23-D23-E23-F23-G23-H23-I23-J23-K23-L23-M23</f>
        <v>155582148.5</v>
      </c>
      <c r="O23" s="22">
        <f t="shared" ref="O23:O30" si="3">SUM(C23:N23)</f>
        <v>650396391</v>
      </c>
      <c r="Q23" s="2"/>
    </row>
    <row r="24" spans="1:18" ht="22.5" x14ac:dyDescent="0.2">
      <c r="A24" s="54" t="s">
        <v>113</v>
      </c>
      <c r="B24" s="22">
        <f>'Mérleg 5. melléklet'!D50</f>
        <v>64228508</v>
      </c>
      <c r="C24" s="22">
        <v>3966321</v>
      </c>
      <c r="D24" s="22">
        <v>3966321</v>
      </c>
      <c r="E24" s="22">
        <v>3966321</v>
      </c>
      <c r="F24" s="22">
        <v>3966321</v>
      </c>
      <c r="G24" s="22">
        <v>3966321</v>
      </c>
      <c r="H24" s="22">
        <v>3966321</v>
      </c>
      <c r="I24" s="22">
        <v>3966321</v>
      </c>
      <c r="J24" s="22">
        <v>3966321</v>
      </c>
      <c r="K24" s="22">
        <v>3966321</v>
      </c>
      <c r="L24" s="22">
        <v>3966321</v>
      </c>
      <c r="M24" s="22">
        <v>3966321</v>
      </c>
      <c r="N24" s="22">
        <f>B24-C24-D24-E24-F24-G24-H24-I24-J24-K24-L24-M24</f>
        <v>20598977</v>
      </c>
      <c r="O24" s="22">
        <f t="shared" si="3"/>
        <v>64228508</v>
      </c>
      <c r="Q24" s="2"/>
    </row>
    <row r="25" spans="1:18" ht="18" customHeight="1" x14ac:dyDescent="0.2">
      <c r="A25" s="21" t="s">
        <v>104</v>
      </c>
      <c r="B25" s="42">
        <f>'Mérleg 5. melléklet'!D51</f>
        <v>300964113</v>
      </c>
      <c r="C25" s="22">
        <f>276127736/12</f>
        <v>23010644.666666668</v>
      </c>
      <c r="D25" s="22">
        <f>276127736/12</f>
        <v>23010644.666666668</v>
      </c>
      <c r="E25" s="22">
        <f>276127736/12</f>
        <v>23010644.666666668</v>
      </c>
      <c r="F25" s="22">
        <f>276127736/12</f>
        <v>23010644.666666668</v>
      </c>
      <c r="G25" s="22">
        <f>276127736/12</f>
        <v>23010644.666666668</v>
      </c>
      <c r="H25" s="22">
        <f t="shared" ref="H25:M25" si="4">276127736/12</f>
        <v>23010644.666666668</v>
      </c>
      <c r="I25" s="22">
        <f t="shared" si="4"/>
        <v>23010644.666666668</v>
      </c>
      <c r="J25" s="22">
        <f t="shared" si="4"/>
        <v>23010644.666666668</v>
      </c>
      <c r="K25" s="22">
        <f t="shared" si="4"/>
        <v>23010644.666666668</v>
      </c>
      <c r="L25" s="22">
        <f t="shared" si="4"/>
        <v>23010644.666666668</v>
      </c>
      <c r="M25" s="22">
        <f t="shared" si="4"/>
        <v>23010644.666666668</v>
      </c>
      <c r="N25" s="22">
        <f>B25-C25-D25-E25-F25-G25-H25-I25-J25-K25-L25-M25</f>
        <v>47847021.666666687</v>
      </c>
      <c r="O25" s="22">
        <f>SUM(C25:N25)</f>
        <v>300964113</v>
      </c>
      <c r="Q25" s="2"/>
    </row>
    <row r="26" spans="1:18" x14ac:dyDescent="0.2">
      <c r="A26" s="21" t="s">
        <v>105</v>
      </c>
      <c r="B26" s="42">
        <f>'Mérleg 5. melléklet'!D52</f>
        <v>19763000</v>
      </c>
      <c r="C26" s="22">
        <v>1694000</v>
      </c>
      <c r="D26" s="22">
        <v>1694000</v>
      </c>
      <c r="E26" s="22">
        <v>1694000</v>
      </c>
      <c r="F26" s="22">
        <v>1694000</v>
      </c>
      <c r="G26" s="22">
        <v>1694000</v>
      </c>
      <c r="H26" s="22">
        <v>1694000</v>
      </c>
      <c r="I26" s="22">
        <v>1644000</v>
      </c>
      <c r="J26" s="22">
        <v>1644000</v>
      </c>
      <c r="K26" s="22">
        <v>1644000</v>
      </c>
      <c r="L26" s="22">
        <v>1644000</v>
      </c>
      <c r="M26" s="22">
        <v>1644000</v>
      </c>
      <c r="N26" s="22">
        <v>1379000</v>
      </c>
      <c r="O26" s="22">
        <f>SUM(C26:N26)</f>
        <v>19763000</v>
      </c>
      <c r="Q26" s="2"/>
    </row>
    <row r="27" spans="1:18" s="43" customFormat="1" ht="22.5" x14ac:dyDescent="0.2">
      <c r="A27" s="54" t="s">
        <v>114</v>
      </c>
      <c r="B27" s="42">
        <f>'Mérleg 5. melléklet'!D53</f>
        <v>70563598</v>
      </c>
      <c r="C27" s="22">
        <f>8992500+2425000</f>
        <v>11417500</v>
      </c>
      <c r="D27" s="22">
        <f>2446700+2425000</f>
        <v>4871700</v>
      </c>
      <c r="E27" s="22">
        <f>2446700+2425000+137598</f>
        <v>5009298</v>
      </c>
      <c r="F27" s="22">
        <f t="shared" ref="F27:M27" si="5">2446700+2425000</f>
        <v>4871700</v>
      </c>
      <c r="G27" s="22">
        <f>2446700+2425000+5419000</f>
        <v>10290700</v>
      </c>
      <c r="H27" s="22">
        <f t="shared" si="5"/>
        <v>4871700</v>
      </c>
      <c r="I27" s="22">
        <f t="shared" si="5"/>
        <v>4871700</v>
      </c>
      <c r="J27" s="22">
        <f t="shared" si="5"/>
        <v>4871700</v>
      </c>
      <c r="K27" s="22">
        <f t="shared" si="5"/>
        <v>4871700</v>
      </c>
      <c r="L27" s="22">
        <f t="shared" si="5"/>
        <v>4871700</v>
      </c>
      <c r="M27" s="22">
        <f t="shared" si="5"/>
        <v>4871700</v>
      </c>
      <c r="N27" s="22">
        <f>2447500+2425000</f>
        <v>4872500</v>
      </c>
      <c r="O27" s="22">
        <f t="shared" si="3"/>
        <v>70563598</v>
      </c>
      <c r="Q27" s="2"/>
    </row>
    <row r="28" spans="1:18" x14ac:dyDescent="0.2">
      <c r="A28" s="41" t="s">
        <v>215</v>
      </c>
      <c r="B28" s="42">
        <f>'Mérleg 5. melléklet'!D54</f>
        <v>38755816</v>
      </c>
      <c r="C28" s="22">
        <v>1666667</v>
      </c>
      <c r="D28" s="22">
        <v>1666667</v>
      </c>
      <c r="E28" s="22">
        <v>1666667</v>
      </c>
      <c r="F28" s="22">
        <v>1666667</v>
      </c>
      <c r="G28" s="22">
        <v>1666667</v>
      </c>
      <c r="H28" s="22">
        <v>1666667</v>
      </c>
      <c r="I28" s="22">
        <v>1666667</v>
      </c>
      <c r="J28" s="22">
        <v>1666667</v>
      </c>
      <c r="K28" s="22">
        <v>1666667</v>
      </c>
      <c r="L28" s="22">
        <v>1666667</v>
      </c>
      <c r="M28" s="22">
        <v>3333330</v>
      </c>
      <c r="N28" s="22">
        <v>18755816</v>
      </c>
      <c r="O28" s="42">
        <f>SUM(C28:N28)</f>
        <v>38755816</v>
      </c>
      <c r="Q28" s="2"/>
    </row>
    <row r="29" spans="1:18" ht="36.75" customHeight="1" x14ac:dyDescent="0.2">
      <c r="A29" s="21" t="s">
        <v>106</v>
      </c>
      <c r="B29" s="22">
        <f>'Mérleg 5. melléklet'!D57</f>
        <v>333587519</v>
      </c>
      <c r="C29" s="22"/>
      <c r="D29" s="22"/>
      <c r="E29" s="22">
        <v>6500000</v>
      </c>
      <c r="F29" s="22">
        <v>100000</v>
      </c>
      <c r="G29" s="22">
        <v>13811720</v>
      </c>
      <c r="H29" s="22"/>
      <c r="I29" s="22">
        <v>190500</v>
      </c>
      <c r="J29" s="22"/>
      <c r="K29" s="22">
        <v>83202953</v>
      </c>
      <c r="L29" s="22">
        <v>3290582</v>
      </c>
      <c r="M29" s="22">
        <v>226212120</v>
      </c>
      <c r="N29" s="22">
        <v>279644</v>
      </c>
      <c r="O29" s="22">
        <f>SUM(C29:N29)</f>
        <v>333587519</v>
      </c>
      <c r="Q29" s="2"/>
    </row>
    <row r="30" spans="1:18" x14ac:dyDescent="0.2">
      <c r="A30" s="54" t="s">
        <v>107</v>
      </c>
      <c r="B30" s="22">
        <f>'Mérleg 5. melléklet'!D58</f>
        <v>2000000</v>
      </c>
      <c r="C30" s="360"/>
      <c r="D30" s="360"/>
      <c r="E30" s="360">
        <v>500000</v>
      </c>
      <c r="F30" s="360"/>
      <c r="G30" s="360"/>
      <c r="H30" s="360"/>
      <c r="I30" s="360">
        <v>1000000</v>
      </c>
      <c r="J30" s="360"/>
      <c r="K30" s="360"/>
      <c r="L30" s="360">
        <v>500000</v>
      </c>
      <c r="M30" s="360"/>
      <c r="N30" s="360"/>
      <c r="O30" s="22">
        <f t="shared" si="3"/>
        <v>2000000</v>
      </c>
      <c r="Q30" s="2"/>
    </row>
    <row r="31" spans="1:18" x14ac:dyDescent="0.2">
      <c r="A31" s="21" t="s">
        <v>108</v>
      </c>
      <c r="B31" s="22">
        <f>'Mérleg 5. melléklet'!D59</f>
        <v>0</v>
      </c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Q31" s="2"/>
    </row>
    <row r="32" spans="1:18" x14ac:dyDescent="0.2">
      <c r="A32" s="21" t="s">
        <v>147</v>
      </c>
      <c r="B32" s="22">
        <f>'Mérleg 5. melléklet'!D63+'Mérleg 5. melléklet'!D62</f>
        <v>257490305</v>
      </c>
      <c r="C32" s="22">
        <v>12274215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>
        <f>SUM(C32:N32)</f>
        <v>12274215</v>
      </c>
      <c r="Q32" s="2"/>
    </row>
    <row r="33" spans="1:17" x14ac:dyDescent="0.2">
      <c r="A33" s="21" t="s">
        <v>148</v>
      </c>
      <c r="B33" s="42">
        <v>52103363</v>
      </c>
      <c r="C33" s="22">
        <v>27246232</v>
      </c>
      <c r="D33" s="22">
        <v>27246232</v>
      </c>
      <c r="E33" s="22">
        <v>32330422</v>
      </c>
      <c r="F33" s="22">
        <v>27246232</v>
      </c>
      <c r="G33" s="22">
        <v>27246232</v>
      </c>
      <c r="H33" s="22">
        <v>27246232</v>
      </c>
      <c r="I33" s="22">
        <v>17727864</v>
      </c>
      <c r="J33" s="22">
        <v>27246232</v>
      </c>
      <c r="K33" s="22">
        <v>2045077</v>
      </c>
      <c r="L33" s="22">
        <v>27246232</v>
      </c>
      <c r="M33" s="22">
        <v>27246232</v>
      </c>
      <c r="N33" s="22">
        <v>27246234</v>
      </c>
      <c r="O33" s="22">
        <f>SUM(C33:N33)</f>
        <v>297319453</v>
      </c>
      <c r="Q33" s="2"/>
    </row>
    <row r="34" spans="1:17" x14ac:dyDescent="0.2">
      <c r="A34" s="26" t="s">
        <v>33</v>
      </c>
      <c r="B34" s="27">
        <f>SUM(B23:B33)</f>
        <v>1789852613</v>
      </c>
      <c r="C34" s="27">
        <f t="shared" ref="C34:N34" si="6">SUM(C23:C33)</f>
        <v>135475278.91666669</v>
      </c>
      <c r="D34" s="27">
        <f t="shared" si="6"/>
        <v>116655263.91666667</v>
      </c>
      <c r="E34" s="27">
        <f t="shared" si="6"/>
        <v>117612348.66666667</v>
      </c>
      <c r="F34" s="27">
        <f t="shared" si="6"/>
        <v>105490560.66666667</v>
      </c>
      <c r="G34" s="27">
        <f t="shared" si="6"/>
        <v>124621280.66666667</v>
      </c>
      <c r="H34" s="27">
        <f t="shared" si="6"/>
        <v>105390560.66666667</v>
      </c>
      <c r="I34" s="27">
        <f t="shared" si="6"/>
        <v>97012692.666666672</v>
      </c>
      <c r="J34" s="27">
        <f t="shared" si="6"/>
        <v>105340530.66666667</v>
      </c>
      <c r="K34" s="27">
        <f t="shared" si="6"/>
        <v>163342328.66666669</v>
      </c>
      <c r="L34" s="27">
        <f t="shared" si="6"/>
        <v>109131112.66666667</v>
      </c>
      <c r="M34" s="27">
        <f t="shared" si="6"/>
        <v>333219313.66666669</v>
      </c>
      <c r="N34" s="27">
        <f t="shared" si="6"/>
        <v>276561341.16666669</v>
      </c>
      <c r="O34" s="27">
        <f>SUM(O23:O33)</f>
        <v>1789852613</v>
      </c>
      <c r="Q34" s="397"/>
    </row>
    <row r="35" spans="1:17" x14ac:dyDescent="0.2">
      <c r="B35" s="233"/>
      <c r="F35" s="233"/>
    </row>
    <row r="36" spans="1:17" x14ac:dyDescent="0.2">
      <c r="B36" s="2"/>
      <c r="C36" s="233"/>
      <c r="F36" s="233"/>
      <c r="K36" s="2"/>
    </row>
    <row r="37" spans="1:17" x14ac:dyDescent="0.2">
      <c r="B37" s="56"/>
      <c r="C37" s="233"/>
      <c r="D37" s="233"/>
      <c r="F37" s="233"/>
      <c r="G37" s="233"/>
      <c r="H37" s="56"/>
      <c r="I37" s="233"/>
      <c r="K37" s="233"/>
      <c r="L37" s="2"/>
      <c r="M37" s="2"/>
    </row>
    <row r="38" spans="1:17" x14ac:dyDescent="0.2">
      <c r="B38" s="2"/>
      <c r="D38" s="233"/>
      <c r="F38" s="233"/>
      <c r="G38" s="233"/>
      <c r="H38" s="56"/>
      <c r="I38" s="233"/>
      <c r="K38" s="233"/>
      <c r="L38" s="2"/>
      <c r="N38" s="2"/>
    </row>
    <row r="39" spans="1:17" x14ac:dyDescent="0.2">
      <c r="D39" s="233"/>
      <c r="F39" s="233"/>
      <c r="G39" s="233"/>
      <c r="H39" s="56"/>
      <c r="I39" s="233"/>
      <c r="K39" s="233"/>
    </row>
    <row r="40" spans="1:17" x14ac:dyDescent="0.2">
      <c r="D40" s="233"/>
      <c r="F40" s="233"/>
      <c r="G40" s="233"/>
      <c r="H40" s="56"/>
      <c r="I40" s="233"/>
      <c r="K40" s="233"/>
    </row>
    <row r="41" spans="1:17" x14ac:dyDescent="0.2">
      <c r="D41" s="233"/>
      <c r="F41" s="233"/>
      <c r="G41" s="233"/>
      <c r="H41" s="56"/>
      <c r="I41" s="233"/>
    </row>
    <row r="42" spans="1:17" x14ac:dyDescent="0.2">
      <c r="D42" s="233"/>
      <c r="F42" s="233"/>
      <c r="G42" s="233"/>
      <c r="H42" s="56"/>
      <c r="I42" s="233"/>
    </row>
    <row r="43" spans="1:17" x14ac:dyDescent="0.2">
      <c r="D43" s="233"/>
      <c r="F43" s="56"/>
      <c r="G43" s="233"/>
      <c r="H43" s="56"/>
      <c r="I43" s="233"/>
    </row>
    <row r="44" spans="1:17" x14ac:dyDescent="0.2">
      <c r="D44" s="233"/>
    </row>
    <row r="45" spans="1:17" x14ac:dyDescent="0.2">
      <c r="H45" s="56"/>
    </row>
  </sheetData>
  <mergeCells count="1">
    <mergeCell ref="A3:O3"/>
  </mergeCells>
  <pageMargins left="0.75" right="0.75" top="1" bottom="1" header="0.5" footer="0.5"/>
  <pageSetup paperSize="9" scale="53" orientation="landscape" r:id="rId1"/>
  <headerFooter alignWithMargins="0">
    <oddHeader>&amp;R6. sz. melléklet
.../2025.(III.27.) Egyek Önk.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7"/>
  <sheetViews>
    <sheetView view="pageLayout" zoomScaleNormal="110" workbookViewId="0">
      <selection activeCell="H12" sqref="H12"/>
    </sheetView>
  </sheetViews>
  <sheetFormatPr defaultRowHeight="12.75" x14ac:dyDescent="0.2"/>
  <cols>
    <col min="1" max="1" width="33.28515625" style="4" customWidth="1"/>
    <col min="2" max="2" width="17" style="4" customWidth="1"/>
    <col min="3" max="3" width="33.7109375" style="4" customWidth="1"/>
    <col min="4" max="4" width="19.7109375" style="4" customWidth="1"/>
    <col min="5" max="5" width="17.5703125" bestFit="1" customWidth="1"/>
    <col min="6" max="6" width="16.5703125" bestFit="1" customWidth="1"/>
    <col min="8" max="8" width="17.42578125" bestFit="1" customWidth="1"/>
    <col min="9" max="9" width="12.5703125" bestFit="1" customWidth="1"/>
  </cols>
  <sheetData>
    <row r="2" spans="1:8" ht="12.75" customHeight="1" x14ac:dyDescent="0.2">
      <c r="A2" s="464" t="s">
        <v>245</v>
      </c>
      <c r="B2" s="464"/>
      <c r="C2" s="464"/>
      <c r="D2" s="464"/>
    </row>
    <row r="3" spans="1:8" ht="46.5" customHeight="1" x14ac:dyDescent="0.2">
      <c r="A3" s="464"/>
      <c r="B3" s="464"/>
      <c r="C3" s="464"/>
      <c r="D3" s="464"/>
    </row>
    <row r="4" spans="1:8" x14ac:dyDescent="0.2">
      <c r="A4" s="9"/>
      <c r="B4" s="9"/>
    </row>
    <row r="5" spans="1:8" ht="13.5" thickBot="1" x14ac:dyDescent="0.25">
      <c r="D5" s="399"/>
    </row>
    <row r="6" spans="1:8" ht="13.15" customHeight="1" x14ac:dyDescent="0.2">
      <c r="A6" s="465" t="s">
        <v>187</v>
      </c>
      <c r="B6" s="468" t="s">
        <v>246</v>
      </c>
      <c r="C6" s="465" t="s">
        <v>1</v>
      </c>
      <c r="D6" s="468" t="s">
        <v>246</v>
      </c>
    </row>
    <row r="7" spans="1:8" x14ac:dyDescent="0.2">
      <c r="A7" s="466"/>
      <c r="B7" s="469"/>
      <c r="C7" s="466"/>
      <c r="D7" s="469"/>
    </row>
    <row r="8" spans="1:8" ht="13.5" thickBot="1" x14ac:dyDescent="0.25">
      <c r="A8" s="467"/>
      <c r="B8" s="470"/>
      <c r="C8" s="467"/>
      <c r="D8" s="470"/>
    </row>
    <row r="9" spans="1:8" ht="26.25" thickBot="1" x14ac:dyDescent="0.25">
      <c r="A9" s="183" t="s">
        <v>103</v>
      </c>
      <c r="B9" s="118">
        <f>'Előirányzat felh. 6.melléklet'!B23</f>
        <v>650396391</v>
      </c>
      <c r="C9" s="121" t="s">
        <v>72</v>
      </c>
      <c r="D9" s="203">
        <f>'Mérleg 5. melléklet'!D6</f>
        <v>798012125</v>
      </c>
      <c r="E9" s="258"/>
      <c r="H9" s="56"/>
    </row>
    <row r="10" spans="1:8" ht="26.25" thickBot="1" x14ac:dyDescent="0.25">
      <c r="A10" s="184" t="s">
        <v>113</v>
      </c>
      <c r="B10" s="118">
        <f>'Előirányzat felh. 6.melléklet'!B24</f>
        <v>64228508</v>
      </c>
      <c r="C10" s="122" t="s">
        <v>117</v>
      </c>
      <c r="D10" s="204">
        <f>'Mérleg 5. melléklet'!D21-2551155</f>
        <v>143642357</v>
      </c>
      <c r="E10" s="258"/>
      <c r="F10" s="56"/>
      <c r="H10" s="56"/>
    </row>
    <row r="11" spans="1:8" ht="25.5" customHeight="1" thickBot="1" x14ac:dyDescent="0.25">
      <c r="A11" s="185" t="s">
        <v>104</v>
      </c>
      <c r="B11" s="118">
        <f>'Előirányzat felh. 6.melléklet'!B25</f>
        <v>300964113</v>
      </c>
      <c r="C11" s="123" t="s">
        <v>70</v>
      </c>
      <c r="D11" s="204">
        <f>'Mérleg 5. melléklet'!D30-63012552+48120567</f>
        <v>128920015</v>
      </c>
      <c r="E11" s="258"/>
      <c r="H11" s="56"/>
    </row>
    <row r="12" spans="1:8" ht="14.25" customHeight="1" x14ac:dyDescent="0.2">
      <c r="A12" s="185" t="s">
        <v>105</v>
      </c>
      <c r="B12" s="118">
        <f>'Előirányzat felh. 6.melléklet'!B26</f>
        <v>19763000</v>
      </c>
      <c r="C12" s="117" t="s">
        <v>89</v>
      </c>
      <c r="D12" s="204">
        <f>'Mérleg 5. melléklet'!D32</f>
        <v>21755816</v>
      </c>
      <c r="E12" s="257"/>
      <c r="F12" s="1"/>
      <c r="G12" s="84"/>
      <c r="H12" s="56"/>
    </row>
    <row r="13" spans="1:8" x14ac:dyDescent="0.2">
      <c r="A13" s="185" t="s">
        <v>115</v>
      </c>
      <c r="B13" s="119">
        <f>'Előirányzat felh. 6.melléklet'!B27+'Előirányzat felh. 6.melléklet'!B28</f>
        <v>109319414</v>
      </c>
      <c r="C13" s="122" t="s">
        <v>118</v>
      </c>
      <c r="D13" s="204">
        <f>SUM(D14:D16)</f>
        <v>297557203</v>
      </c>
    </row>
    <row r="14" spans="1:8" x14ac:dyDescent="0.2">
      <c r="A14" s="185" t="s">
        <v>116</v>
      </c>
      <c r="B14" s="119">
        <f>'Előirányzat felh. 6.melléklet'!B28</f>
        <v>38755816</v>
      </c>
      <c r="C14" s="123" t="s">
        <v>174</v>
      </c>
      <c r="D14" s="116">
        <f>'Bevétel 1.melléklet'!E42</f>
        <v>52341113</v>
      </c>
      <c r="E14" s="259"/>
      <c r="G14" s="2"/>
    </row>
    <row r="15" spans="1:8" x14ac:dyDescent="0.2">
      <c r="A15" s="342"/>
      <c r="B15" s="344"/>
      <c r="C15" s="345" t="s">
        <v>253</v>
      </c>
      <c r="D15" s="346">
        <f>'Mérleg 5. melléklet'!D41</f>
        <v>245216090</v>
      </c>
      <c r="E15" s="259"/>
      <c r="G15" s="2"/>
    </row>
    <row r="16" spans="1:8" x14ac:dyDescent="0.2">
      <c r="A16" s="342" t="s">
        <v>232</v>
      </c>
      <c r="B16" s="343">
        <f>'Előirányzat felh. 6.melléklet'!B32-12274215</f>
        <v>245216090</v>
      </c>
      <c r="C16" s="345" t="s">
        <v>216</v>
      </c>
      <c r="D16" s="347">
        <v>0</v>
      </c>
      <c r="E16" s="259"/>
      <c r="F16" s="56"/>
      <c r="G16" s="2"/>
    </row>
    <row r="17" spans="1:9" ht="15.75" customHeight="1" thickBot="1" x14ac:dyDescent="0.25">
      <c r="A17" s="186" t="s">
        <v>111</v>
      </c>
      <c r="B17" s="120">
        <f>'Mérleg 5. melléklet'!D62</f>
        <v>12274215</v>
      </c>
      <c r="C17" s="124" t="s">
        <v>175</v>
      </c>
      <c r="D17" s="125">
        <f>'Mérleg 5. melléklet'!D40</f>
        <v>12274215</v>
      </c>
      <c r="H17" s="233"/>
    </row>
    <row r="18" spans="1:9" ht="15.75" customHeight="1" thickBot="1" x14ac:dyDescent="0.25">
      <c r="A18" s="12" t="s">
        <v>17</v>
      </c>
      <c r="B18" s="202">
        <f>SUM(B9+B10+B11+B12+B13+B17+B16)</f>
        <v>1402161731</v>
      </c>
      <c r="C18" s="375" t="s">
        <v>18</v>
      </c>
      <c r="D18" s="376">
        <f t="shared" ref="D18" si="0">D9+D10+D11+D12+D13+D17</f>
        <v>1402161731</v>
      </c>
      <c r="E18" s="56"/>
      <c r="F18" s="233"/>
      <c r="H18" s="56"/>
      <c r="I18" s="56"/>
    </row>
    <row r="19" spans="1:9" ht="13.15" customHeight="1" x14ac:dyDescent="0.35">
      <c r="A19" s="459"/>
      <c r="B19" s="460"/>
      <c r="C19" s="463"/>
      <c r="D19" s="363"/>
      <c r="E19" s="233"/>
      <c r="F19" s="56"/>
      <c r="H19" s="233"/>
    </row>
    <row r="20" spans="1:9" ht="13.9" customHeight="1" thickBot="1" x14ac:dyDescent="0.4">
      <c r="A20" s="461"/>
      <c r="B20" s="462"/>
      <c r="C20" s="463"/>
      <c r="D20" s="363"/>
      <c r="F20" s="56"/>
      <c r="H20" s="56"/>
    </row>
    <row r="21" spans="1:9" ht="48.75" customHeight="1" thickBot="1" x14ac:dyDescent="0.25">
      <c r="A21" s="361" t="s">
        <v>19</v>
      </c>
      <c r="B21" s="362" t="s">
        <v>246</v>
      </c>
      <c r="C21" s="364" t="s">
        <v>20</v>
      </c>
      <c r="D21" s="362" t="s">
        <v>246</v>
      </c>
      <c r="F21" s="56"/>
    </row>
    <row r="22" spans="1:9" ht="41.25" customHeight="1" x14ac:dyDescent="0.2">
      <c r="A22" s="365"/>
      <c r="B22" s="366"/>
      <c r="C22" s="369" t="s">
        <v>78</v>
      </c>
      <c r="D22" s="370">
        <f>'Mérleg 5. melléklet'!D17</f>
        <v>200883155</v>
      </c>
      <c r="F22" s="56"/>
      <c r="H22" s="56"/>
      <c r="I22" s="56"/>
    </row>
    <row r="23" spans="1:9" ht="27" customHeight="1" x14ac:dyDescent="0.2">
      <c r="A23" s="198"/>
      <c r="B23" s="367"/>
      <c r="C23" s="122" t="s">
        <v>117</v>
      </c>
      <c r="D23" s="348">
        <v>2551155</v>
      </c>
      <c r="F23" s="233"/>
      <c r="H23" s="56"/>
      <c r="I23" s="56"/>
    </row>
    <row r="24" spans="1:9" x14ac:dyDescent="0.2">
      <c r="A24" s="198"/>
      <c r="B24" s="367"/>
      <c r="C24" s="123" t="s">
        <v>70</v>
      </c>
      <c r="D24" s="348">
        <f>40428300+20584252+2000000-48120567</f>
        <v>14891985</v>
      </c>
      <c r="F24" s="233"/>
      <c r="I24" s="56"/>
    </row>
    <row r="25" spans="1:9" x14ac:dyDescent="0.2">
      <c r="A25" s="198"/>
      <c r="B25" s="116"/>
      <c r="C25" s="122" t="s">
        <v>92</v>
      </c>
      <c r="D25" s="371">
        <f>'Mérleg 5. melléklet'!D31</f>
        <v>46659567</v>
      </c>
      <c r="F25" s="233"/>
      <c r="I25" s="56"/>
    </row>
    <row r="26" spans="1:9" x14ac:dyDescent="0.2">
      <c r="A26" s="117" t="s">
        <v>106</v>
      </c>
      <c r="B26" s="116">
        <f>'Előirányzat felh. 6.melléklet'!B29</f>
        <v>333587519</v>
      </c>
      <c r="C26" s="122" t="s">
        <v>80</v>
      </c>
      <c r="D26" s="348">
        <f>'Mérleg 5. melléklet'!D33</f>
        <v>0</v>
      </c>
      <c r="F26" s="233"/>
    </row>
    <row r="27" spans="1:9" ht="25.5" x14ac:dyDescent="0.2">
      <c r="A27" s="117" t="s">
        <v>107</v>
      </c>
      <c r="B27" s="116">
        <f>'Előirányzat felh. 6.melléklet'!B30</f>
        <v>2000000</v>
      </c>
      <c r="C27" s="123" t="s">
        <v>119</v>
      </c>
      <c r="D27" s="348">
        <f>SUM(D28:D29)</f>
        <v>122705020</v>
      </c>
      <c r="F27" s="233"/>
    </row>
    <row r="28" spans="1:9" x14ac:dyDescent="0.2">
      <c r="A28" s="117" t="s">
        <v>108</v>
      </c>
      <c r="B28" s="116">
        <f>'Előirányzat felh. 6.melléklet'!B31</f>
        <v>0</v>
      </c>
      <c r="C28" s="122" t="s">
        <v>184</v>
      </c>
      <c r="D28" s="348">
        <f>'Mérleg 5. melléklet'!D38</f>
        <v>0</v>
      </c>
      <c r="F28" s="233"/>
    </row>
    <row r="29" spans="1:9" ht="13.5" thickBot="1" x14ac:dyDescent="0.25">
      <c r="A29" s="368" t="s">
        <v>111</v>
      </c>
      <c r="B29" s="116">
        <f>'Előirányzat felh. 6.melléklet'!B33</f>
        <v>52103363</v>
      </c>
      <c r="C29" s="200" t="s">
        <v>173</v>
      </c>
      <c r="D29" s="349">
        <f>'Bevétel 1.melléklet'!E43</f>
        <v>122705020</v>
      </c>
      <c r="F29" s="233"/>
    </row>
    <row r="30" spans="1:9" ht="15" customHeight="1" thickBot="1" x14ac:dyDescent="0.25">
      <c r="A30" s="201" t="s">
        <v>21</v>
      </c>
      <c r="B30" s="199">
        <f>SUM(B21:B29)</f>
        <v>387690882</v>
      </c>
      <c r="C30" s="372" t="s">
        <v>22</v>
      </c>
      <c r="D30" s="373">
        <f>SUM(D22:D27)</f>
        <v>387690882</v>
      </c>
      <c r="E30" s="56"/>
      <c r="F30" s="233">
        <f>B30-D30</f>
        <v>0</v>
      </c>
    </row>
    <row r="31" spans="1:9" ht="31.15" customHeight="1" thickBot="1" x14ac:dyDescent="0.4">
      <c r="A31" s="459"/>
      <c r="B31" s="460"/>
      <c r="C31" s="374"/>
      <c r="D31" s="363"/>
      <c r="F31" s="233"/>
    </row>
    <row r="32" spans="1:9" ht="13.5" thickBot="1" x14ac:dyDescent="0.25">
      <c r="A32" s="377" t="s">
        <v>23</v>
      </c>
      <c r="B32" s="376">
        <f>B18+B30</f>
        <v>1789852613</v>
      </c>
      <c r="C32" s="375" t="s">
        <v>23</v>
      </c>
      <c r="D32" s="376">
        <f>D18+D30</f>
        <v>1789852613</v>
      </c>
      <c r="E32" s="56"/>
      <c r="F32" s="233"/>
    </row>
    <row r="33" spans="2:6" ht="27" customHeight="1" x14ac:dyDescent="0.2">
      <c r="D33" s="55"/>
      <c r="F33" s="233"/>
    </row>
    <row r="34" spans="2:6" x14ac:dyDescent="0.2">
      <c r="B34" s="55"/>
      <c r="C34" s="284"/>
      <c r="D34" s="284"/>
    </row>
    <row r="35" spans="2:6" x14ac:dyDescent="0.2">
      <c r="B35" s="55"/>
    </row>
    <row r="36" spans="2:6" x14ac:dyDescent="0.2">
      <c r="B36" s="55"/>
    </row>
    <row r="37" spans="2:6" x14ac:dyDescent="0.2">
      <c r="B37" s="55"/>
    </row>
  </sheetData>
  <mergeCells count="8">
    <mergeCell ref="A19:B20"/>
    <mergeCell ref="C19:C20"/>
    <mergeCell ref="A31:B31"/>
    <mergeCell ref="A2:D3"/>
    <mergeCell ref="A6:A8"/>
    <mergeCell ref="B6:B8"/>
    <mergeCell ref="C6:C8"/>
    <mergeCell ref="D6:D8"/>
  </mergeCells>
  <pageMargins left="0.78740157480314965" right="0.19685039370078741" top="0.98425196850393704" bottom="0.98425196850393704" header="0.51181102362204722" footer="0.51181102362204722"/>
  <pageSetup paperSize="9" scale="69" orientation="landscape" r:id="rId1"/>
  <headerFooter alignWithMargins="0">
    <oddHeader>&amp;R7. sz. melléklet
.../2025.(III.27.) Egyek Önk.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tabSelected="1" view="pageLayout" zoomScaleNormal="140" workbookViewId="0">
      <selection activeCell="B23" sqref="B23"/>
    </sheetView>
  </sheetViews>
  <sheetFormatPr defaultColWidth="8" defaultRowHeight="15" x14ac:dyDescent="0.25"/>
  <cols>
    <col min="1" max="1" width="4.85546875" style="71" customWidth="1"/>
    <col min="2" max="2" width="58.85546875" style="71" customWidth="1"/>
    <col min="3" max="3" width="16.7109375" style="71" customWidth="1"/>
    <col min="4" max="5" width="17.140625" style="71" customWidth="1"/>
    <col min="6" max="6" width="19" style="71" customWidth="1"/>
    <col min="7" max="16384" width="8" style="71"/>
  </cols>
  <sheetData>
    <row r="1" spans="1:9" ht="33" customHeight="1" x14ac:dyDescent="0.25">
      <c r="A1" s="471" t="s">
        <v>62</v>
      </c>
      <c r="B1" s="471"/>
      <c r="C1" s="471"/>
      <c r="D1" s="471"/>
      <c r="E1" s="471"/>
      <c r="F1" s="471"/>
    </row>
    <row r="2" spans="1:9" ht="15.95" customHeight="1" thickBot="1" x14ac:dyDescent="0.3">
      <c r="A2" s="72"/>
      <c r="B2" s="72"/>
      <c r="D2" s="73"/>
      <c r="F2" s="74" t="s">
        <v>192</v>
      </c>
    </row>
    <row r="3" spans="1:9" ht="26.25" customHeight="1" thickBot="1" x14ac:dyDescent="0.3">
      <c r="A3" s="75" t="s">
        <v>38</v>
      </c>
      <c r="B3" s="76" t="s">
        <v>53</v>
      </c>
      <c r="C3" s="77" t="s">
        <v>210</v>
      </c>
      <c r="D3" s="77" t="s">
        <v>214</v>
      </c>
      <c r="E3" s="77" t="s">
        <v>230</v>
      </c>
      <c r="F3" s="77" t="s">
        <v>247</v>
      </c>
    </row>
    <row r="4" spans="1:9" ht="15.75" thickBot="1" x14ac:dyDescent="0.3">
      <c r="A4" s="78">
        <v>1</v>
      </c>
      <c r="B4" s="79">
        <v>2</v>
      </c>
      <c r="C4" s="234">
        <v>3</v>
      </c>
      <c r="D4" s="235">
        <v>4</v>
      </c>
      <c r="E4" s="236">
        <v>5</v>
      </c>
      <c r="F4" s="237">
        <v>6</v>
      </c>
    </row>
    <row r="5" spans="1:9" x14ac:dyDescent="0.25">
      <c r="A5" s="80" t="s">
        <v>2</v>
      </c>
      <c r="B5" s="238" t="s">
        <v>54</v>
      </c>
      <c r="C5" s="242">
        <f>'Bevétel 1.melléklet'!B23+'Bevétel 1.melléklet'!B24</f>
        <v>137673512</v>
      </c>
      <c r="D5" s="242">
        <f>C5</f>
        <v>137673512</v>
      </c>
      <c r="E5" s="242">
        <f t="shared" ref="E5:F5" si="0">D5</f>
        <v>137673512</v>
      </c>
      <c r="F5" s="242">
        <f t="shared" si="0"/>
        <v>137673512</v>
      </c>
    </row>
    <row r="6" spans="1:9" x14ac:dyDescent="0.25">
      <c r="A6" s="81" t="s">
        <v>6</v>
      </c>
      <c r="B6" s="239" t="s">
        <v>55</v>
      </c>
      <c r="C6" s="243"/>
      <c r="D6" s="243"/>
      <c r="E6" s="243"/>
      <c r="F6" s="243"/>
    </row>
    <row r="7" spans="1:9" x14ac:dyDescent="0.25">
      <c r="A7" s="81" t="s">
        <v>10</v>
      </c>
      <c r="B7" s="239" t="s">
        <v>56</v>
      </c>
      <c r="C7" s="243">
        <f>'Bevétel 1.melléklet'!B27</f>
        <v>8520000</v>
      </c>
      <c r="D7" s="243">
        <f>C7</f>
        <v>8520000</v>
      </c>
      <c r="E7" s="243">
        <f t="shared" ref="E7:F7" si="1">D7</f>
        <v>8520000</v>
      </c>
      <c r="F7" s="243">
        <f t="shared" si="1"/>
        <v>8520000</v>
      </c>
      <c r="I7" s="85"/>
    </row>
    <row r="8" spans="1:9" ht="23.25" x14ac:dyDescent="0.25">
      <c r="A8" s="81" t="s">
        <v>4</v>
      </c>
      <c r="B8" s="240" t="s">
        <v>57</v>
      </c>
      <c r="C8" s="243">
        <v>46319567</v>
      </c>
      <c r="D8" s="243">
        <v>1000000</v>
      </c>
      <c r="E8" s="243">
        <f t="shared" ref="E8:F8" si="2">D8</f>
        <v>1000000</v>
      </c>
      <c r="F8" s="243">
        <f t="shared" si="2"/>
        <v>1000000</v>
      </c>
    </row>
    <row r="9" spans="1:9" x14ac:dyDescent="0.25">
      <c r="A9" s="82" t="s">
        <v>7</v>
      </c>
      <c r="B9" s="241" t="s">
        <v>58</v>
      </c>
      <c r="C9" s="243"/>
      <c r="D9" s="243"/>
      <c r="E9" s="243"/>
      <c r="F9" s="243"/>
    </row>
    <row r="10" spans="1:9" x14ac:dyDescent="0.25">
      <c r="A10" s="81" t="s">
        <v>11</v>
      </c>
      <c r="B10" s="239" t="s">
        <v>59</v>
      </c>
      <c r="C10" s="243"/>
      <c r="D10" s="243"/>
      <c r="E10" s="243"/>
      <c r="F10" s="243"/>
    </row>
    <row r="11" spans="1:9" ht="15.75" thickBot="1" x14ac:dyDescent="0.3">
      <c r="A11" s="82" t="s">
        <v>5</v>
      </c>
      <c r="B11" s="241" t="s">
        <v>60</v>
      </c>
      <c r="C11" s="244"/>
      <c r="D11" s="244"/>
      <c r="E11" s="244"/>
      <c r="F11" s="244"/>
    </row>
    <row r="12" spans="1:9" s="103" customFormat="1" ht="15.75" thickBot="1" x14ac:dyDescent="0.3">
      <c r="A12" s="472" t="s">
        <v>61</v>
      </c>
      <c r="B12" s="473"/>
      <c r="C12" s="102">
        <f>SUM(C5:C11)</f>
        <v>192513079</v>
      </c>
      <c r="D12" s="102">
        <f>SUM(D5:D11)</f>
        <v>147193512</v>
      </c>
      <c r="E12" s="102">
        <f>SUM(E5:E11)</f>
        <v>147193512</v>
      </c>
      <c r="F12" s="102">
        <f>SUM(F5:F11)</f>
        <v>147193512</v>
      </c>
    </row>
    <row r="13" spans="1:9" s="104" customFormat="1" ht="33" customHeight="1" thickBot="1" x14ac:dyDescent="0.25">
      <c r="A13" s="474" t="s">
        <v>145</v>
      </c>
      <c r="B13" s="475"/>
      <c r="C13" s="187">
        <f>C12*0.5</f>
        <v>96256539.5</v>
      </c>
      <c r="D13" s="187">
        <f>D12*0.5</f>
        <v>73596756</v>
      </c>
      <c r="E13" s="187">
        <f>E12*0.5</f>
        <v>73596756</v>
      </c>
      <c r="F13" s="187">
        <f>F12*0.5</f>
        <v>73596756</v>
      </c>
    </row>
    <row r="14" spans="1:9" s="104" customFormat="1" thickBot="1" x14ac:dyDescent="0.25">
      <c r="A14" s="476"/>
      <c r="B14" s="477"/>
      <c r="C14" s="105">
        <f>C13/C12</f>
        <v>0.5</v>
      </c>
      <c r="D14" s="105">
        <f>D13/D12</f>
        <v>0.5</v>
      </c>
      <c r="E14" s="105">
        <f>E13/E12</f>
        <v>0.5</v>
      </c>
      <c r="F14" s="105">
        <f>F13/F12</f>
        <v>0.5</v>
      </c>
    </row>
  </sheetData>
  <mergeCells count="4">
    <mergeCell ref="A1:F1"/>
    <mergeCell ref="A12:B12"/>
    <mergeCell ref="A13:B13"/>
    <mergeCell ref="A14:B14"/>
  </mergeCells>
  <printOptions horizontalCentered="1"/>
  <pageMargins left="0.78740157480314965" right="0.78740157480314965" top="1.3779527559055118" bottom="0.98425196850393704" header="0.78740157480314965" footer="0.78740157480314965"/>
  <pageSetup paperSize="9" scale="98" orientation="landscape" r:id="rId1"/>
  <headerFooter alignWithMargins="0">
    <oddHeader>&amp;R&amp;"Times New Roman CE,Normál"&amp;11 8. melléklet a ...../2025.(III.27.)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5</vt:i4>
      </vt:variant>
    </vt:vector>
  </HeadingPairs>
  <TitlesOfParts>
    <vt:vector size="13" baseType="lpstr">
      <vt:lpstr>Bevétel 1.melléklet</vt:lpstr>
      <vt:lpstr>Bevétel Önkorm.2.melléklet </vt:lpstr>
      <vt:lpstr>Bevétel Önk.köt.fel. 3. m.</vt:lpstr>
      <vt:lpstr>Támogatás 4. melléklet</vt:lpstr>
      <vt:lpstr>Mérleg 5. melléklet</vt:lpstr>
      <vt:lpstr>Előirányzat felh. 6.melléklet</vt:lpstr>
      <vt:lpstr>mérleg 3 éves 7.melléklet</vt:lpstr>
      <vt:lpstr>Saját bevétel 50% 8.melléklet</vt:lpstr>
      <vt:lpstr>'Támogatás 4. melléklet'!Nyomtatási_cím</vt:lpstr>
      <vt:lpstr>'Bevétel 1.melléklet'!Nyomtatási_terület</vt:lpstr>
      <vt:lpstr>'mérleg 3 éves 7.melléklet'!Nyomtatási_terület</vt:lpstr>
      <vt:lpstr>'Mérleg 5. melléklet'!Nyomtatási_terület</vt:lpstr>
      <vt:lpstr>'Támogatás 4. melléklet'!Nyomtatási_terület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Fekete Lászlóné</cp:lastModifiedBy>
  <cp:lastPrinted>2025-02-06T08:08:46Z</cp:lastPrinted>
  <dcterms:created xsi:type="dcterms:W3CDTF">1999-11-19T07:39:00Z</dcterms:created>
  <dcterms:modified xsi:type="dcterms:W3CDTF">2025-03-20T14:49:15Z</dcterms:modified>
</cp:coreProperties>
</file>