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250" windowHeight="11580" firstSheet="3" activeTab="7"/>
  </bookViews>
  <sheets>
    <sheet name="Bevétel 1.melléklet" sheetId="162" r:id="rId1"/>
    <sheet name="Bevétel Önkormányzat 2. " sheetId="99" r:id="rId2"/>
    <sheet name="Bevétel Önk.köt.fel.3." sheetId="145" r:id="rId3"/>
    <sheet name="Bevétel önk.önként váll.4." sheetId="151" r:id="rId4"/>
    <sheet name="Bevétel Polg.Hivatal 5. " sheetId="100" r:id="rId5"/>
    <sheet name="Bev. Polg.Hiv. köt.fel. 6." sheetId="146" r:id="rId6"/>
    <sheet name="Bevétel Könyvtár-Műv.h. 7." sheetId="101" r:id="rId7"/>
    <sheet name="Bev.Könyvt.Műv.h.köt.fel.8." sheetId="119" r:id="rId8"/>
    <sheet name="Támogatás 9." sheetId="58" r:id="rId9"/>
    <sheet name="Kiadások 10. m." sheetId="163" r:id="rId10"/>
    <sheet name="önkormányzat kiadásai 11. " sheetId="159" r:id="rId11"/>
    <sheet name="önk.köt.fel.kiadásai 12." sheetId="147" r:id="rId12"/>
    <sheet name="Önk.önként.váll.fel.kiad.13." sheetId="150" r:id="rId13"/>
    <sheet name="Polg.Hivatal kiadásai 14." sheetId="73" r:id="rId14"/>
    <sheet name="Polg.Hiv.köt.fel.kiad.15.mell." sheetId="140" r:id="rId15"/>
    <sheet name="Könyvtár és Műv.H. kiadásai 16." sheetId="83" r:id="rId16"/>
    <sheet name="Könyvt.és Műv.H.köt.fel.k.17." sheetId="142" r:id="rId17"/>
    <sheet name="Működési kiadások 18." sheetId="72" r:id="rId18"/>
    <sheet name="Felhalmozás 19." sheetId="137" r:id="rId19"/>
    <sheet name="Mérleg 20. m." sheetId="164" r:id="rId20"/>
    <sheet name="Előirányzat felh. 21." sheetId="155" r:id="rId21"/>
    <sheet name="mérleg 3 éves 22.mell." sheetId="165" r:id="rId22"/>
    <sheet name="Tartalék 23. mell." sheetId="81" r:id="rId23"/>
    <sheet name="Saját bevétel 50% 24.mell." sheetId="166" r:id="rId24"/>
  </sheets>
  <definedNames>
    <definedName name="_xlnm.Print_Titles" localSheetId="8">'Támogatás 9.'!$4:$6</definedName>
    <definedName name="_xlnm.Print_Area" localSheetId="5">'Bev. Polg.Hiv. köt.fel. 6.'!$A$1:$J$9</definedName>
    <definedName name="_xlnm.Print_Area" localSheetId="7">Bev.Könyvt.Műv.h.köt.fel.8.!$A$1:$J$10</definedName>
    <definedName name="_xlnm.Print_Area" localSheetId="0">'Bevétel 1.melléklet'!$A$1:$E$45</definedName>
    <definedName name="_xlnm.Print_Area" localSheetId="4">'Bevétel Polg.Hivatal 5. '!$A$1:$J$11</definedName>
    <definedName name="_xlnm.Print_Area" localSheetId="9">'Kiadások 10. m.'!$A$1:$F$28</definedName>
    <definedName name="_xlnm.Print_Area" localSheetId="19">'Mérleg 20. m.'!$A$1:$D$66</definedName>
    <definedName name="_xlnm.Print_Area" localSheetId="21">'mérleg 3 éves 22.mell.'!$A$1:$E$36</definedName>
    <definedName name="_xlnm.Print_Area" localSheetId="11">'önk.köt.fel.kiadásai 12.'!$A$1:$L$25</definedName>
    <definedName name="_xlnm.Print_Area" localSheetId="10">'önkormányzat kiadásai 11. '!$A$1:$L$33</definedName>
    <definedName name="_xlnm.Print_Area" localSheetId="14">Polg.Hiv.köt.fel.kiad.15.mell.!$A$1:$L$11</definedName>
    <definedName name="_xlnm.Print_Area" localSheetId="13">'Polg.Hivatal kiadásai 14.'!$A$1:$L$13</definedName>
    <definedName name="_xlnm.Print_Area" localSheetId="8">'Támogatás 9.'!$A$4:$H$22</definedName>
    <definedName name="_xlnm.Print_Area" localSheetId="22">'Tartalék 23. mell.'!$A$1:$H$17</definedName>
  </definedNames>
  <calcPr calcId="145621"/>
</workbook>
</file>

<file path=xl/calcChain.xml><?xml version="1.0" encoding="utf-8"?>
<calcChain xmlns="http://schemas.openxmlformats.org/spreadsheetml/2006/main">
  <c r="D11" i="165" l="1"/>
  <c r="D23" i="165"/>
  <c r="B12" i="165"/>
  <c r="D10" i="165"/>
  <c r="O16" i="155"/>
  <c r="B17" i="155"/>
  <c r="B15" i="155"/>
  <c r="B14" i="155"/>
  <c r="B13" i="155"/>
  <c r="B12" i="155"/>
  <c r="B11" i="155"/>
  <c r="B10" i="155"/>
  <c r="B16" i="155"/>
  <c r="D32" i="164"/>
  <c r="D38" i="164"/>
  <c r="D51" i="164"/>
  <c r="D33" i="137"/>
  <c r="D26" i="137"/>
  <c r="D27" i="137"/>
  <c r="D9" i="137"/>
  <c r="F35" i="72"/>
  <c r="F22" i="72"/>
  <c r="E29" i="147" l="1"/>
  <c r="E31" i="147" s="1"/>
  <c r="L12" i="150"/>
  <c r="C24" i="147"/>
  <c r="B24" i="147"/>
  <c r="L11" i="150"/>
  <c r="L10" i="150"/>
  <c r="L13" i="150"/>
  <c r="K31" i="147"/>
  <c r="J31" i="147"/>
  <c r="I31" i="147"/>
  <c r="H31" i="147"/>
  <c r="G31" i="147"/>
  <c r="F31" i="147"/>
  <c r="D31" i="147"/>
  <c r="C31" i="147"/>
  <c r="B31" i="147"/>
  <c r="L30" i="147"/>
  <c r="L28" i="147"/>
  <c r="L27" i="147"/>
  <c r="L26" i="147"/>
  <c r="L25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29" i="147" l="1"/>
  <c r="L24" i="147"/>
  <c r="L31" i="147"/>
  <c r="B16" i="162"/>
  <c r="B30" i="162"/>
  <c r="B29" i="162"/>
  <c r="B28" i="162"/>
  <c r="B27" i="162"/>
  <c r="B19" i="162"/>
  <c r="B10" i="162"/>
  <c r="J9" i="151"/>
  <c r="J10" i="151"/>
  <c r="H26" i="145"/>
  <c r="G26" i="145"/>
  <c r="F26" i="145"/>
  <c r="E26" i="145"/>
  <c r="D26" i="145"/>
  <c r="C26" i="145"/>
  <c r="B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0" i="145"/>
  <c r="J9" i="145"/>
  <c r="J8" i="145"/>
  <c r="J9" i="99" l="1"/>
  <c r="J10" i="99"/>
  <c r="J12" i="99"/>
  <c r="J13" i="99"/>
  <c r="J14" i="99"/>
  <c r="J15" i="99"/>
  <c r="J16" i="99"/>
  <c r="J17" i="99"/>
  <c r="J18" i="99"/>
  <c r="J19" i="99"/>
  <c r="J20" i="99"/>
  <c r="J21" i="99"/>
  <c r="J22" i="99"/>
  <c r="J23" i="99"/>
  <c r="J24" i="99"/>
  <c r="J25" i="99"/>
  <c r="J26" i="99"/>
  <c r="J27" i="99"/>
  <c r="J28" i="99"/>
  <c r="J8" i="99"/>
  <c r="H10" i="58"/>
  <c r="E13" i="72"/>
  <c r="D8" i="72"/>
  <c r="D10" i="72"/>
  <c r="K10" i="142" l="1"/>
  <c r="J10" i="142"/>
  <c r="I10" i="142"/>
  <c r="H10" i="142"/>
  <c r="G10" i="142"/>
  <c r="F10" i="142"/>
  <c r="E10" i="142"/>
  <c r="D10" i="142"/>
  <c r="C10" i="142"/>
  <c r="B10" i="142"/>
  <c r="L9" i="142"/>
  <c r="L10" i="142" s="1"/>
  <c r="L8" i="142"/>
  <c r="I10" i="119"/>
  <c r="H10" i="119"/>
  <c r="G10" i="119"/>
  <c r="F10" i="119"/>
  <c r="E10" i="119"/>
  <c r="D10" i="119"/>
  <c r="C10" i="119"/>
  <c r="B10" i="119"/>
  <c r="J10" i="119" s="1"/>
  <c r="J9" i="119"/>
  <c r="J8" i="119"/>
  <c r="K13" i="140"/>
  <c r="J13" i="140"/>
  <c r="I13" i="140"/>
  <c r="H13" i="140"/>
  <c r="G13" i="140"/>
  <c r="F13" i="140"/>
  <c r="E13" i="140"/>
  <c r="D13" i="140"/>
  <c r="C13" i="140"/>
  <c r="B13" i="140"/>
  <c r="L12" i="140"/>
  <c r="L11" i="140"/>
  <c r="L10" i="140"/>
  <c r="C27" i="162"/>
  <c r="I12" i="146"/>
  <c r="H12" i="146"/>
  <c r="G12" i="146"/>
  <c r="F12" i="146"/>
  <c r="E12" i="146"/>
  <c r="D12" i="146"/>
  <c r="C12" i="146"/>
  <c r="B12" i="146"/>
  <c r="J11" i="146"/>
  <c r="J10" i="146"/>
  <c r="J9" i="146"/>
  <c r="J8" i="146"/>
  <c r="J12" i="146" s="1"/>
  <c r="L13" i="140" l="1"/>
  <c r="E12" i="72"/>
  <c r="D20" i="163"/>
  <c r="D10" i="163"/>
  <c r="D9" i="163"/>
  <c r="D17" i="137"/>
  <c r="D18" i="137"/>
  <c r="C20" i="163"/>
  <c r="C9" i="163"/>
  <c r="C28" i="162"/>
  <c r="C16" i="162"/>
  <c r="D22" i="165" l="1"/>
  <c r="B27" i="165" l="1"/>
  <c r="B31" i="155"/>
  <c r="N18" i="155"/>
  <c r="M18" i="155"/>
  <c r="L18" i="155"/>
  <c r="K18" i="155"/>
  <c r="J18" i="155"/>
  <c r="I18" i="155"/>
  <c r="G18" i="155"/>
  <c r="E18" i="155"/>
  <c r="D18" i="155"/>
  <c r="C18" i="155"/>
  <c r="B18" i="155"/>
  <c r="O17" i="155"/>
  <c r="O15" i="155"/>
  <c r="O14" i="155"/>
  <c r="O13" i="155"/>
  <c r="E12" i="155"/>
  <c r="O12" i="155" s="1"/>
  <c r="O11" i="155"/>
  <c r="H10" i="155"/>
  <c r="H18" i="155" s="1"/>
  <c r="O10" i="155" l="1"/>
  <c r="F18" i="155"/>
  <c r="C21" i="72"/>
  <c r="O18" i="155" l="1"/>
  <c r="B22" i="163"/>
  <c r="B14" i="163"/>
  <c r="C13" i="73"/>
  <c r="C10" i="163" s="1"/>
  <c r="D13" i="73"/>
  <c r="E13" i="73"/>
  <c r="F13" i="73"/>
  <c r="G13" i="73"/>
  <c r="H13" i="73"/>
  <c r="I13" i="73"/>
  <c r="J13" i="73"/>
  <c r="K13" i="73"/>
  <c r="B13" i="73"/>
  <c r="D13" i="72" l="1"/>
  <c r="C11" i="163"/>
  <c r="F12" i="166" l="1"/>
  <c r="F13" i="166" s="1"/>
  <c r="F14" i="166" s="1"/>
  <c r="E12" i="166"/>
  <c r="E13" i="166" s="1"/>
  <c r="E14" i="166" s="1"/>
  <c r="D12" i="166"/>
  <c r="D13" i="166" s="1"/>
  <c r="D14" i="166" s="1"/>
  <c r="O29" i="155" l="1"/>
  <c r="D10" i="164"/>
  <c r="D10" i="137"/>
  <c r="F24" i="72"/>
  <c r="F23" i="72"/>
  <c r="B23" i="163"/>
  <c r="L12" i="73" l="1"/>
  <c r="B16" i="163" l="1"/>
  <c r="L26" i="159"/>
  <c r="C10" i="101" l="1"/>
  <c r="D10" i="101"/>
  <c r="F10" i="101"/>
  <c r="G10" i="101"/>
  <c r="H10" i="101"/>
  <c r="I10" i="101"/>
  <c r="B10" i="101"/>
  <c r="J8" i="101"/>
  <c r="I12" i="100"/>
  <c r="H12" i="100"/>
  <c r="G12" i="100"/>
  <c r="F12" i="100"/>
  <c r="E12" i="100"/>
  <c r="D12" i="100"/>
  <c r="C12" i="100"/>
  <c r="B12" i="100"/>
  <c r="J11" i="100"/>
  <c r="J10" i="100"/>
  <c r="J9" i="100"/>
  <c r="J8" i="100"/>
  <c r="J12" i="100" l="1"/>
  <c r="D11" i="164"/>
  <c r="F8" i="150" l="1"/>
  <c r="D25" i="165" l="1"/>
  <c r="D22" i="164" l="1"/>
  <c r="D24" i="164"/>
  <c r="D26" i="164"/>
  <c r="C34" i="72"/>
  <c r="C33" i="72"/>
  <c r="C18" i="163"/>
  <c r="B17" i="163"/>
  <c r="F33" i="72" l="1"/>
  <c r="D61" i="164"/>
  <c r="B16" i="165"/>
  <c r="D23" i="164"/>
  <c r="D24" i="163"/>
  <c r="C24" i="163"/>
  <c r="C27" i="163" s="1"/>
  <c r="E23" i="163"/>
  <c r="E22" i="163"/>
  <c r="D58" i="164" s="1"/>
  <c r="E17" i="163"/>
  <c r="E45" i="162"/>
  <c r="D40" i="164" s="1"/>
  <c r="E43" i="162"/>
  <c r="E42" i="162"/>
  <c r="D28" i="165" s="1"/>
  <c r="D26" i="165" s="1"/>
  <c r="E41" i="162"/>
  <c r="D40" i="162"/>
  <c r="C40" i="162"/>
  <c r="B40" i="162"/>
  <c r="E39" i="162"/>
  <c r="E38" i="162"/>
  <c r="D37" i="162"/>
  <c r="C37" i="162"/>
  <c r="B37" i="162"/>
  <c r="E32" i="162"/>
  <c r="E31" i="162"/>
  <c r="D30" i="162"/>
  <c r="C30" i="162"/>
  <c r="E29" i="162"/>
  <c r="D31" i="164" s="1"/>
  <c r="E28" i="162"/>
  <c r="D30" i="164" s="1"/>
  <c r="E26" i="162"/>
  <c r="C7" i="166" s="1"/>
  <c r="E25" i="162"/>
  <c r="E24" i="162"/>
  <c r="D23" i="162"/>
  <c r="D20" i="162" s="1"/>
  <c r="C23" i="162"/>
  <c r="C20" i="162" s="1"/>
  <c r="B23" i="162"/>
  <c r="B20" i="162" s="1"/>
  <c r="E22" i="162"/>
  <c r="E19" i="162"/>
  <c r="D19" i="164" s="1"/>
  <c r="E18" i="162"/>
  <c r="D18" i="164" s="1"/>
  <c r="D17" i="162"/>
  <c r="C17" i="162"/>
  <c r="B17" i="162"/>
  <c r="E16" i="162"/>
  <c r="D14" i="164" s="1"/>
  <c r="E15" i="162"/>
  <c r="E14" i="162"/>
  <c r="E13" i="162"/>
  <c r="E12" i="162"/>
  <c r="E11" i="162"/>
  <c r="E10" i="162"/>
  <c r="D9" i="164" s="1"/>
  <c r="E9" i="162"/>
  <c r="D8" i="164" s="1"/>
  <c r="D8" i="162"/>
  <c r="D7" i="162" s="1"/>
  <c r="C8" i="162"/>
  <c r="C7" i="162" s="1"/>
  <c r="B8" i="162"/>
  <c r="D62" i="164" l="1"/>
  <c r="B15" i="165"/>
  <c r="D7" i="164"/>
  <c r="D6" i="164" s="1"/>
  <c r="D14" i="165"/>
  <c r="D24" i="165"/>
  <c r="D12" i="165"/>
  <c r="D17" i="164"/>
  <c r="C33" i="162"/>
  <c r="C36" i="162"/>
  <c r="C35" i="162" s="1"/>
  <c r="B7" i="162"/>
  <c r="B33" i="162" s="1"/>
  <c r="E16" i="163"/>
  <c r="B15" i="163"/>
  <c r="E15" i="163" s="1"/>
  <c r="B32" i="155" s="1"/>
  <c r="D36" i="162"/>
  <c r="D35" i="162" s="1"/>
  <c r="B28" i="165"/>
  <c r="B33" i="155"/>
  <c r="D63" i="164"/>
  <c r="E40" i="162"/>
  <c r="E30" i="162"/>
  <c r="E17" i="162"/>
  <c r="E20" i="162"/>
  <c r="D20" i="164"/>
  <c r="E23" i="162"/>
  <c r="C5" i="166" s="1"/>
  <c r="C12" i="166" s="1"/>
  <c r="C13" i="166" s="1"/>
  <c r="C14" i="166" s="1"/>
  <c r="E8" i="162"/>
  <c r="E37" i="162"/>
  <c r="D37" i="164" s="1"/>
  <c r="D27" i="165" s="1"/>
  <c r="D60" i="164" l="1"/>
  <c r="D59" i="164" s="1"/>
  <c r="D15" i="165"/>
  <c r="D13" i="165" s="1"/>
  <c r="D9" i="165"/>
  <c r="D21" i="165"/>
  <c r="D29" i="165" s="1"/>
  <c r="F29" i="165" s="1"/>
  <c r="E7" i="162"/>
  <c r="K33" i="159" l="1"/>
  <c r="J33" i="159"/>
  <c r="I33" i="159"/>
  <c r="B21" i="163" s="1"/>
  <c r="E21" i="163" s="1"/>
  <c r="H33" i="159"/>
  <c r="F33" i="159"/>
  <c r="E33" i="159"/>
  <c r="B12" i="163" s="1"/>
  <c r="E12" i="163" s="1"/>
  <c r="D33" i="159"/>
  <c r="C33" i="159"/>
  <c r="B10" i="163" s="1"/>
  <c r="B33" i="159"/>
  <c r="B9" i="163" s="1"/>
  <c r="L32" i="159"/>
  <c r="L31" i="159"/>
  <c r="L30" i="159"/>
  <c r="L29" i="159"/>
  <c r="L28" i="159"/>
  <c r="L27" i="159"/>
  <c r="L25" i="159"/>
  <c r="L24" i="159"/>
  <c r="L23" i="159"/>
  <c r="L22" i="159"/>
  <c r="L21" i="159"/>
  <c r="L20" i="159"/>
  <c r="L19" i="159"/>
  <c r="L18" i="159"/>
  <c r="L17" i="159"/>
  <c r="L16" i="159"/>
  <c r="L15" i="159"/>
  <c r="L14" i="159"/>
  <c r="L13" i="159"/>
  <c r="L12" i="159"/>
  <c r="L11" i="159"/>
  <c r="L10" i="159"/>
  <c r="L9" i="159"/>
  <c r="L8" i="159"/>
  <c r="L7" i="159"/>
  <c r="B26" i="165" l="1"/>
  <c r="D57" i="164"/>
  <c r="B30" i="155"/>
  <c r="B20" i="163"/>
  <c r="E20" i="163" s="1"/>
  <c r="B11" i="163"/>
  <c r="E10" i="163"/>
  <c r="E9" i="163"/>
  <c r="B24" i="163"/>
  <c r="E24" i="163" s="1"/>
  <c r="C14" i="72"/>
  <c r="C12" i="72"/>
  <c r="C13" i="72"/>
  <c r="B29" i="155" l="1"/>
  <c r="B25" i="165"/>
  <c r="D56" i="164"/>
  <c r="H22" i="58"/>
  <c r="H20" i="58"/>
  <c r="F25" i="72" l="1"/>
  <c r="D27" i="155" l="1"/>
  <c r="E27" i="155"/>
  <c r="F27" i="155"/>
  <c r="G27" i="155"/>
  <c r="H27" i="155"/>
  <c r="I27" i="155"/>
  <c r="J27" i="155"/>
  <c r="K27" i="155"/>
  <c r="L27" i="155"/>
  <c r="M27" i="155"/>
  <c r="C27" i="155"/>
  <c r="M25" i="155"/>
  <c r="J25" i="155"/>
  <c r="K25" i="155"/>
  <c r="L25" i="155"/>
  <c r="H25" i="155"/>
  <c r="I25" i="155"/>
  <c r="G25" i="155"/>
  <c r="F25" i="155"/>
  <c r="E25" i="155"/>
  <c r="D25" i="155"/>
  <c r="C25" i="155"/>
  <c r="M34" i="155" l="1"/>
  <c r="L34" i="155"/>
  <c r="K34" i="155"/>
  <c r="J34" i="155"/>
  <c r="I34" i="155"/>
  <c r="H34" i="155"/>
  <c r="G34" i="155"/>
  <c r="F34" i="155"/>
  <c r="E34" i="155"/>
  <c r="O33" i="155"/>
  <c r="O31" i="155"/>
  <c r="O30" i="155"/>
  <c r="O28" i="155"/>
  <c r="D40" i="137" l="1"/>
  <c r="C31" i="72"/>
  <c r="H24" i="58" l="1"/>
  <c r="D12" i="72" l="1"/>
  <c r="L11" i="73" l="1"/>
  <c r="C12" i="151" l="1"/>
  <c r="D12" i="151"/>
  <c r="E12" i="151"/>
  <c r="F12" i="151"/>
  <c r="G12" i="151"/>
  <c r="H12" i="151"/>
  <c r="I12" i="151"/>
  <c r="B12" i="151"/>
  <c r="J11" i="151" l="1"/>
  <c r="H15" i="58" l="1"/>
  <c r="L14" i="150" l="1"/>
  <c r="F34" i="72" l="1"/>
  <c r="F32" i="72"/>
  <c r="F19" i="72"/>
  <c r="F18" i="72"/>
  <c r="D7" i="72"/>
  <c r="E7" i="72"/>
  <c r="C7" i="72"/>
  <c r="B29" i="165" l="1"/>
  <c r="H19" i="58" l="1"/>
  <c r="H21" i="58"/>
  <c r="H26" i="58" l="1"/>
  <c r="H7" i="58"/>
  <c r="C29" i="99" l="1"/>
  <c r="D29" i="99"/>
  <c r="E29" i="99"/>
  <c r="F29" i="99"/>
  <c r="G29" i="99"/>
  <c r="H29" i="99"/>
  <c r="F11" i="72" l="1"/>
  <c r="J8" i="151" l="1"/>
  <c r="J12" i="151" s="1"/>
  <c r="K15" i="150"/>
  <c r="J15" i="150"/>
  <c r="I15" i="150"/>
  <c r="H15" i="150"/>
  <c r="G15" i="150"/>
  <c r="F15" i="150"/>
  <c r="E15" i="150"/>
  <c r="D15" i="150"/>
  <c r="C15" i="150"/>
  <c r="B15" i="150"/>
  <c r="L9" i="150"/>
  <c r="L8" i="150"/>
  <c r="L15" i="150" l="1"/>
  <c r="F27" i="72" l="1"/>
  <c r="F16" i="72"/>
  <c r="L10" i="73" l="1"/>
  <c r="L13" i="73" s="1"/>
  <c r="B29" i="99" l="1"/>
  <c r="L8" i="83" l="1"/>
  <c r="L9" i="83"/>
  <c r="D15" i="72"/>
  <c r="E15" i="72"/>
  <c r="F26" i="72"/>
  <c r="F28" i="72"/>
  <c r="F14" i="72"/>
  <c r="B26" i="155" s="1"/>
  <c r="N26" i="155" s="1"/>
  <c r="O26" i="155" s="1"/>
  <c r="F8" i="72"/>
  <c r="D47" i="164" s="1"/>
  <c r="F9" i="72"/>
  <c r="F10" i="72"/>
  <c r="D48" i="164" s="1"/>
  <c r="F17" i="72"/>
  <c r="F20" i="72"/>
  <c r="F21" i="72"/>
  <c r="F29" i="72"/>
  <c r="D31" i="72"/>
  <c r="E31" i="72"/>
  <c r="C10" i="83"/>
  <c r="F12" i="72" s="1"/>
  <c r="D10" i="83"/>
  <c r="E10" i="83"/>
  <c r="F10" i="83"/>
  <c r="G10" i="83"/>
  <c r="H10" i="83"/>
  <c r="I10" i="83"/>
  <c r="J10" i="83"/>
  <c r="K10" i="83"/>
  <c r="B10" i="83"/>
  <c r="J9" i="101"/>
  <c r="F13" i="72" l="1"/>
  <c r="B25" i="155" s="1"/>
  <c r="N25" i="155" s="1"/>
  <c r="O25" i="155" s="1"/>
  <c r="D11" i="163"/>
  <c r="E10" i="101"/>
  <c r="B10" i="165"/>
  <c r="D49" i="164"/>
  <c r="D46" i="164"/>
  <c r="D32" i="155"/>
  <c r="O32" i="155" s="1"/>
  <c r="B24" i="155"/>
  <c r="N24" i="155" s="1"/>
  <c r="E35" i="72"/>
  <c r="F7" i="72"/>
  <c r="B9" i="165" s="1"/>
  <c r="L10" i="83"/>
  <c r="D35" i="72"/>
  <c r="F31" i="72"/>
  <c r="D50" i="164" l="1"/>
  <c r="B11" i="165"/>
  <c r="D18" i="163"/>
  <c r="D27" i="163" s="1"/>
  <c r="E11" i="163"/>
  <c r="J10" i="101"/>
  <c r="D27" i="162"/>
  <c r="B23" i="155"/>
  <c r="O24" i="155"/>
  <c r="E27" i="162" l="1"/>
  <c r="D29" i="164" s="1"/>
  <c r="D35" i="164" s="1"/>
  <c r="D33" i="162"/>
  <c r="E33" i="162" s="1"/>
  <c r="D23" i="155"/>
  <c r="D34" i="155" s="1"/>
  <c r="C23" i="155"/>
  <c r="N23" i="155" l="1"/>
  <c r="C34" i="155"/>
  <c r="O23" i="155" l="1"/>
  <c r="L6" i="159"/>
  <c r="E14" i="163"/>
  <c r="G33" i="159"/>
  <c r="L33" i="159" s="1"/>
  <c r="C30" i="72" l="1"/>
  <c r="C15" i="72" s="1"/>
  <c r="B13" i="163"/>
  <c r="E13" i="163" l="1"/>
  <c r="E18" i="163" s="1"/>
  <c r="E27" i="163" s="1"/>
  <c r="B18" i="163"/>
  <c r="B27" i="163" s="1"/>
  <c r="B14" i="165"/>
  <c r="D54" i="164"/>
  <c r="D53" i="164" s="1"/>
  <c r="B28" i="155"/>
  <c r="F30" i="72"/>
  <c r="F15" i="72" s="1"/>
  <c r="B27" i="155" l="1"/>
  <c r="B13" i="165"/>
  <c r="B17" i="165" s="1"/>
  <c r="B31" i="165" s="1"/>
  <c r="D52" i="164"/>
  <c r="C35" i="72"/>
  <c r="D64" i="164" l="1"/>
  <c r="D65" i="164" s="1"/>
  <c r="N27" i="155"/>
  <c r="B34" i="155"/>
  <c r="N34" i="155" l="1"/>
  <c r="O27" i="155"/>
  <c r="O34" i="155" s="1"/>
  <c r="J11" i="99"/>
  <c r="J29" i="99" s="1"/>
  <c r="E44" i="162"/>
  <c r="D39" i="164"/>
  <c r="D16" i="165" s="1"/>
  <c r="D17" i="165" s="1"/>
  <c r="D31" i="165" s="1"/>
  <c r="I11" i="145"/>
  <c r="I26" i="145" s="1"/>
  <c r="J11" i="145"/>
  <c r="J26" i="145" s="1"/>
  <c r="I11" i="99"/>
  <c r="I29" i="99" s="1"/>
  <c r="B36" i="162"/>
  <c r="E36" i="162" s="1"/>
  <c r="E35" i="162" s="1"/>
  <c r="B35" i="162" l="1"/>
  <c r="D36" i="164"/>
  <c r="D66" i="164" s="1"/>
</calcChain>
</file>

<file path=xl/sharedStrings.xml><?xml version="1.0" encoding="utf-8"?>
<sst xmlns="http://schemas.openxmlformats.org/spreadsheetml/2006/main" count="895" uniqueCount="391">
  <si>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</si>
  <si>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</si>
  <si>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</si>
  <si>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</si>
  <si>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</si>
  <si>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</si>
  <si>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</si>
  <si>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</si>
  <si>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</si>
  <si>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</si>
  <si>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</si>
  <si>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</si>
  <si>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</si>
  <si>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</si>
  <si>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</si>
  <si>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</si>
  <si>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</si>
  <si>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</si>
  <si>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</si>
  <si>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</si>
  <si>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</si>
  <si>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</si>
  <si>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</si>
  <si>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</si>
  <si>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</si>
  <si>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</si>
  <si>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</si>
  <si>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</si>
  <si>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</si>
  <si>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</si>
  <si>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</si>
  <si>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</si>
  <si>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</si>
  <si>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</si>
  <si>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</si>
  <si>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</si>
  <si>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</si>
  <si>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</si>
  <si>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</si>
  <si>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</si>
  <si>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</si>
  <si>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</si>
  <si>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</si>
  <si>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</si>
  <si>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</si>
  <si>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</si>
  <si>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</si>
  <si>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</si>
  <si>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</si>
  <si>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</si>
  <si>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</si>
  <si>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</si>
  <si>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</si>
  <si>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</si>
  <si>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</si>
  <si>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</si>
  <si>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</si>
  <si>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</si>
  <si>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</si>
  <si>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</si>
  <si>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</si>
  <si>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</si>
  <si>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</si>
  <si>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</si>
  <si>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</si>
  <si>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</si>
  <si>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</si>
  <si>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Önkormányzati Tűzoltóság</t>
  </si>
  <si>
    <t>Önkormányzati támogatás összesen: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</si>
  <si>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</si>
  <si>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</si>
  <si>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</si>
  <si>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</si>
  <si>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</si>
  <si>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</si>
  <si>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</si>
  <si>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</si>
  <si>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</si>
  <si>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</si>
  <si>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</si>
  <si>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</si>
  <si>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</si>
  <si>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</si>
  <si>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</si>
  <si>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</si>
  <si>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</si>
  <si>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</si>
  <si>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</si>
  <si>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</si>
  <si>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</si>
  <si>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</si>
  <si>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</si>
  <si>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</si>
  <si>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</si>
  <si>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</si>
  <si>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</si>
  <si>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</si>
  <si>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</si>
  <si>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</si>
  <si>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</si>
  <si>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</si>
  <si>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</si>
  <si>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</si>
  <si>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</si>
  <si>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</si>
  <si>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</si>
  <si>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</si>
  <si>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082044 Könyvtári szolgáltatások</t>
  </si>
  <si>
    <t>082091 Közművelődési- közösségi és társadalmi részvétel fejlesztése</t>
  </si>
  <si>
    <t>12 hó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</si>
  <si>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</si>
  <si>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</si>
  <si>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</si>
  <si>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</si>
  <si>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</si>
  <si>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</si>
  <si>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</si>
  <si>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</si>
  <si>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</si>
  <si>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</si>
  <si>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</si>
  <si>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</si>
  <si>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</si>
  <si>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</si>
  <si>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</si>
  <si>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</si>
  <si>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</si>
  <si>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072111 Háziorvosi alapellátás</t>
  </si>
  <si>
    <t>072210 Járóbetegek gyógyító szakellátása</t>
  </si>
  <si>
    <t>107060 Egyéb szociális pénzbeni ellátások, tám-k</t>
  </si>
  <si>
    <t>K2. Munkaadókat terhelő járulékok és szociális hozzájárulási adó</t>
  </si>
  <si>
    <t>K5. Egyéb működési célú kiadások (tartalék nélkül)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</si>
  <si>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</si>
  <si>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</si>
  <si>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</si>
  <si>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</si>
  <si>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</si>
  <si>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</si>
  <si>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</si>
  <si>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</si>
  <si>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</si>
  <si>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</si>
  <si>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</si>
  <si>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Polgárőrség</t>
  </si>
  <si>
    <t>Kormányzati funkció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</si>
  <si>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</si>
  <si>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</si>
  <si>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</si>
  <si>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</si>
  <si>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</si>
  <si>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</si>
  <si>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</si>
  <si>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</si>
  <si>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</si>
  <si>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</si>
  <si>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</si>
  <si>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</si>
  <si>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</si>
  <si>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</si>
  <si>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</si>
  <si>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</si>
  <si>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</si>
  <si>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</si>
  <si>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</si>
  <si>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</si>
  <si>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</si>
  <si>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</si>
  <si>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</si>
  <si>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B8192. Rövid lejáratú kölcsönök bevételei</t>
  </si>
  <si>
    <t>104060 A gyermekek, fiatalok és családok életmin.jav.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</si>
  <si>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</si>
  <si>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</si>
  <si>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</si>
  <si>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</si>
  <si>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</si>
  <si>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</si>
  <si>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</si>
  <si>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</si>
  <si>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</si>
  <si>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</si>
  <si>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</si>
  <si>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</si>
  <si>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</si>
  <si>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</si>
  <si>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</si>
  <si>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</si>
  <si>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</si>
  <si>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B.14. Működési célú visszatérítendő támogatások, kölcsönök visszatérülése államháztartáson belülről</t>
  </si>
  <si>
    <t>Fajlagos összeg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</si>
  <si>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</si>
  <si>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</si>
  <si>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</si>
  <si>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</si>
  <si>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</si>
  <si>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</si>
  <si>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</si>
  <si>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</si>
  <si>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</si>
  <si>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084031 Civil szervezetek támogatása</t>
  </si>
  <si>
    <t>B14. Működési célú visszatérítendő támogatások, kölcsönök visszatérülése államháztartáson belülről</t>
  </si>
  <si>
    <t>Működésképtelen önkormányzatok egyéb támogatása</t>
  </si>
  <si>
    <t>K513. Tartalékok (felhalmozási)</t>
  </si>
  <si>
    <t>Ebből: K914 Államháztartáson belüli megelőlegezések visszafizetése</t>
  </si>
  <si>
    <t xml:space="preserve">            maradvány igénybevétel</t>
  </si>
  <si>
    <t>ebből: maradvány igénybevétel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</si>
  <si>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</si>
  <si>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</si>
  <si>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</si>
  <si>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</si>
  <si>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adatok forintban</t>
  </si>
  <si>
    <t>018030 Támogatási célú finanszírozási műveletek</t>
  </si>
  <si>
    <t xml:space="preserve">K513. Tartalék </t>
  </si>
  <si>
    <t>K5. Felhalmozási célú tartalék</t>
  </si>
  <si>
    <t>Adójellegű bevételek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</si>
  <si>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</si>
  <si>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</si>
  <si>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</si>
  <si>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</si>
  <si>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</si>
  <si>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</si>
  <si>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</si>
  <si>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</si>
  <si>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</si>
  <si>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</si>
  <si>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</si>
  <si>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045120 Út- autópálya építés</t>
  </si>
  <si>
    <t>Településrendezési terv készítés</t>
  </si>
  <si>
    <t>Kétöklű Szociális Szövetkezet működési támogatása</t>
  </si>
  <si>
    <t>Polgármesteri Hivatal: egyéb tárgyi eszközök beszerzése</t>
  </si>
  <si>
    <t>Polgármesteri Hivatal: informatikai eszközök beszerzése</t>
  </si>
  <si>
    <t>107080 Esélyegyenlőség elősegítését célzó tevékenységek és programok</t>
  </si>
  <si>
    <t xml:space="preserve">Sorszám  </t>
  </si>
  <si>
    <t>B36. Egyéb közhatalmi bevételek (bírság, pótlék, mezőőri díj, talajterhelési díj)</t>
  </si>
  <si>
    <t>K915. Központi irányítószervi támogatás</t>
  </si>
  <si>
    <t>ebből: K914. Államháztartáson belüli megelőlegezések visszafizetése</t>
  </si>
  <si>
    <t>2024. évi előirányzat</t>
  </si>
  <si>
    <t>B8112. Rövid lejáratú hitelek, kölcsönök felvétele</t>
  </si>
  <si>
    <t>041233 Hosszabb időtartamú közfoglalkoztatás</t>
  </si>
  <si>
    <t>047120 Piac üzemeltetése</t>
  </si>
  <si>
    <t>107060 Egyéb szociális pénzbeni és természetbeni ellátások</t>
  </si>
  <si>
    <t>Önkormányzati Hivatal működésének támogatása (kiegészítéssel növelt összeg)</t>
  </si>
  <si>
    <t>Egyéb kötelező önkormányzati feladatok támogatása</t>
  </si>
  <si>
    <t>Lakott külterülettel kapcsolatos feladatok támogatása</t>
  </si>
  <si>
    <t xml:space="preserve">Szünidei étkeztetés támogatása </t>
  </si>
  <si>
    <t>Falugondnoki vagy tanyagondnoki szolgáltatás</t>
  </si>
  <si>
    <t>A telpülési önkormányzatok szociális és gyermekjóléti feladatainak támogatása</t>
  </si>
  <si>
    <t>A települési önkormányzatok kulturális feladatainak támogatása</t>
  </si>
  <si>
    <t>A települési önkormányzatok gyermekétkeztetési feladatainak támogatása</t>
  </si>
  <si>
    <t>A telpülési önkormányzatok működésének általános támogatása</t>
  </si>
  <si>
    <t>Zöldterület-gazdálkodással kapcsolatos feladatok ell.tám.</t>
  </si>
  <si>
    <t>Közvilágítás fenntartásának támogatása</t>
  </si>
  <si>
    <t>Köztemető fenntartásával kapcsolatos feladatok támogatása</t>
  </si>
  <si>
    <t>Közutak fenntartásának támogatása</t>
  </si>
  <si>
    <t>ebből: K9112. Likviditási célú hitelek, kölcsönök törlesztése pénzügyi vállalkozásnak</t>
  </si>
  <si>
    <t>BURSA támogatás</t>
  </si>
  <si>
    <t>Egyeki Sportbarátok Sport Egyesülete támogatása</t>
  </si>
  <si>
    <t>Visszatérítendő krízis támogatás</t>
  </si>
  <si>
    <t>Polgármesteri Hivatal: immateriális javak beszerzése</t>
  </si>
  <si>
    <t>082042</t>
  </si>
  <si>
    <t>Szennyvízközmű vagyon fejlesztése</t>
  </si>
  <si>
    <t>Ivóvízközmű vagyon fejlesztés</t>
  </si>
  <si>
    <t>045120</t>
  </si>
  <si>
    <t xml:space="preserve"> forintban </t>
  </si>
  <si>
    <t>Települési önkormányzatok szociális eladatainak egyéb támogatása</t>
  </si>
  <si>
    <t xml:space="preserve">Települési önkormányzatok kulturális feladatainak támogatása </t>
  </si>
  <si>
    <t xml:space="preserve">2023. Előirányzat 
Önkormányzat </t>
  </si>
  <si>
    <t>K5. Egyéb működési célú kiadások (tartalékkal együtt)</t>
  </si>
  <si>
    <t>072210 Járóbeteg gyógyító szakellátása</t>
  </si>
  <si>
    <t>2023. ÉV</t>
  </si>
  <si>
    <t>Települési önkormányzatok kulturális feladatainak bértámogatása</t>
  </si>
  <si>
    <t>062020</t>
  </si>
  <si>
    <t>2023. Évi Költségvetési kiadások összesen</t>
  </si>
  <si>
    <t>2023. évi Költségvetési bevételek összesen</t>
  </si>
  <si>
    <t>K512. Tartalék (működési, felhalmozási)</t>
  </si>
  <si>
    <t xml:space="preserve">2024. Előirányzat  Egyek Nagyközség Önkormányzata </t>
  </si>
  <si>
    <t xml:space="preserve">2024. Előirányzat 
Egyeki Polgármesteri Hivatal </t>
  </si>
  <si>
    <t>2024. Előirányzat 
Tárkányi Béla Könyvt. És Műv.H.</t>
  </si>
  <si>
    <t>2024. Előirányzat 
Összesen:</t>
  </si>
  <si>
    <t>Egyek Nagyközség Önkormányzat és költségvetési szervei 2024. évi  kiadásai kiemelt előirányzatonként</t>
  </si>
  <si>
    <t xml:space="preserve">2024. Előirányzat 
Önkormányzat </t>
  </si>
  <si>
    <t xml:space="preserve">2024. Előirányzat Egyeki Polgármesteri Hivatal </t>
  </si>
  <si>
    <t>2024. Előirányzat Tárkányi Béla Könyvtár és Művelődési Ház</t>
  </si>
  <si>
    <t>Tárkányi Béla Könyvtár és Művelődési Ház 2024. évi tervezett bevételei</t>
  </si>
  <si>
    <t xml:space="preserve">Tárkányi Béla Könyvtár és Művelődési Ház 2024. évi tervezett bevételei kötelező feladatonként </t>
  </si>
  <si>
    <t xml:space="preserve">Egyeki Polgármesteri Hivatal 2024. évi tervezett bevételei </t>
  </si>
  <si>
    <t>2024. évi terv</t>
  </si>
  <si>
    <t>Egyeki Polgármesteri Hivatal 2024. évi tervezett bevételei kötelező feladatonként</t>
  </si>
  <si>
    <t>Egyeki Polgármesteri Hivatal 2024. évi tervezett kiadásai feladatonként</t>
  </si>
  <si>
    <t>Egyeki Polgármesteri Hivatal 2024. évi tervezett kiadásai kötelező feladatonként</t>
  </si>
  <si>
    <t>Tárkányi Béla Könyvtár és Művelődési Ház 2024. évi tervezett kiadásai feladatonként</t>
  </si>
  <si>
    <t>Tárkányi Béla Könyvtár és Művelődési Ház 2024. évi tervezett kiadásai  kötelező feladatonként</t>
  </si>
  <si>
    <t>Egyek Nagyközség Önkormányzat és költségvetési szervei 2024. évi működési  kiadásai kiemelt előirányzatonként</t>
  </si>
  <si>
    <t>Mozgáskorlátozottak Egyesületének támogatása</t>
  </si>
  <si>
    <t>Látássérültek Egyesületének támogatása</t>
  </si>
  <si>
    <t>Tartalékok</t>
  </si>
  <si>
    <t xml:space="preserve">Egyek Nagyközség Önkormányzatának 2024. évi állami támogatása </t>
  </si>
  <si>
    <t>MINDÖSSZESEN:</t>
  </si>
  <si>
    <t>Egyek Nagyközség Önkormányzatának 2024. évi bevételei</t>
  </si>
  <si>
    <t>Temető parkoló építés</t>
  </si>
  <si>
    <t>Földterület vásárlás (013350): 0934/92 hrsz</t>
  </si>
  <si>
    <t>013320</t>
  </si>
  <si>
    <t>Köztemető: Ravatalozó ajtajának felújítása</t>
  </si>
  <si>
    <t>Önkormányzati tulajdonú ingatlanok (bérlakások) felújítása</t>
  </si>
  <si>
    <t>Könyvtári szolgáltatások: egyéb tárgyi eszköz beszerzés</t>
  </si>
  <si>
    <t>Önkormányzati jogalkotás: informatikai eszköz beszerzés</t>
  </si>
  <si>
    <t>Önkormányzati jogalkotás: egyéb tárgyi eszköz beszerzés</t>
  </si>
  <si>
    <t>Közfoglalkoztatási mintaprogramok: felhalmozási kiadások</t>
  </si>
  <si>
    <t>042180</t>
  </si>
  <si>
    <t>072111</t>
  </si>
  <si>
    <t>072210</t>
  </si>
  <si>
    <t>Háziorvosi alapellátás: egyéb tárgyi eszköz beszerzés</t>
  </si>
  <si>
    <t>Járóbetegek gyógyító szakellátása: várótermi szék beszerzés</t>
  </si>
  <si>
    <t>a 2024.</t>
  </si>
  <si>
    <t>Egyek Nagyközség Önkormányzat 2024. évi előirányzat-felhasználási ütemterve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</si>
  <si>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</si>
  <si>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</si>
  <si>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</si>
  <si>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</si>
  <si>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</si>
  <si>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</si>
  <si>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</si>
  <si>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</si>
  <si>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</si>
  <si>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</si>
  <si>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</si>
  <si>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</si>
  <si>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Egyek Nagyközség Önkormányzat pénzügyi mérlege: 2022-2024. év</t>
  </si>
  <si>
    <t xml:space="preserve">2024. évi előirányzat </t>
  </si>
  <si>
    <t>Egyek, Eötvös utca szilárd burkolattal történő ellátása</t>
  </si>
  <si>
    <t>Egyek Nagyközség Önkormányzatának 2024. évre tervezett bevételei önként vállalt feladatonként</t>
  </si>
  <si>
    <t>Egyek Nagyközség Önkormányzatának 2024. évre tervezett bevételei kötelező feladatonként</t>
  </si>
  <si>
    <t>Egyek Nagyközség Önkormányzatának 2024. évi tervezett kiadásai  önként vállalt feladatonként</t>
  </si>
  <si>
    <t>Egyek Nagyközség Önkormányzatának 2024. évi tervezett kiadásai  kötelező feladatonként</t>
  </si>
  <si>
    <t>Egyek Nagyközség Önkormányzatának 2024. évi tervezett kiadásai  feladatonként</t>
  </si>
  <si>
    <t>011130 Önk.-k és önk-i hiv-k jogalkotói és ált.ig.tev.</t>
  </si>
  <si>
    <t>018010 Önkormányzatok elszámolásai a központi költségvetéssel</t>
  </si>
  <si>
    <t>032020 Tűz és katasztrófavédelmi tevékenységek</t>
  </si>
  <si>
    <t>042180 Állat-egészségügy ellátás</t>
  </si>
  <si>
    <t>045120 Út, autópálya építése</t>
  </si>
  <si>
    <t>045160 Közutak, hidak, alagutak fenntartása</t>
  </si>
  <si>
    <t>045220 Vízi létesímények építése</t>
  </si>
  <si>
    <t>052020 Szennyvíz gyűjtése, tisztítása, elhelyezése</t>
  </si>
  <si>
    <t>062020 Településfejlesztési projektek és támogatásuk</t>
  </si>
  <si>
    <t>064010 Közvilágítás</t>
  </si>
  <si>
    <t>104037 Intézményen kívüli gyermekétkeztetés</t>
  </si>
  <si>
    <t>106010 Lakóingatlan szociális célú bérbeadás, üzemeltetés</t>
  </si>
  <si>
    <t>107060 Egyéb szoc. pénzbeni és természetbeni ellátások, tám-k</t>
  </si>
  <si>
    <t>900060 Forgatási és befektetési célú finanszírozási műveletek</t>
  </si>
  <si>
    <t xml:space="preserve">ebből: K513 Tartalék </t>
  </si>
  <si>
    <t>B.816 Központi irányítószervi támogatás</t>
  </si>
  <si>
    <t>K915 Központi irányítószervi támogatás</t>
  </si>
  <si>
    <t>B115 Működési célú költségvetési támogatások és kiegészítő támogatások</t>
  </si>
  <si>
    <t>B116 Elszámolásból származó bevételek</t>
  </si>
  <si>
    <t>016010 Országgyűlési, önkormányzati és európai parlamenti képviselőválasztásokhoz kapcsolódó tevékenység</t>
  </si>
  <si>
    <t>086090 Egyéb szabadidős szolgáltatás</t>
  </si>
  <si>
    <t>016010 Országgyűlési, önkormányzati és európai parlamenti képviselővéasztásokhoz kapcsolódó tevékenységek</t>
  </si>
  <si>
    <t>Egyeki Mentőállomás támogatása</t>
  </si>
  <si>
    <t>Bihar-Sárrét Vidékfejlesztési Egyesület támogatása</t>
  </si>
  <si>
    <t>016010</t>
  </si>
  <si>
    <t>Országgyűlési, önkormányzati és európai parlamenti képviselőválasztásokhoz kapcsolódó teékenysége: kisértékű tárgyi eszközök beszerzése</t>
  </si>
  <si>
    <t xml:space="preserve">Önkormányzati ingatlan (Tiszszőlő u. 4.): kisértékű tárgyi eszköz beszerzés </t>
  </si>
  <si>
    <t>Önkormányzati ingatlan (Fő tér 21.): kertkút vásárlás</t>
  </si>
  <si>
    <t>Egyek-Félhalom településrészek buszmegállók kialakítása</t>
  </si>
  <si>
    <t>066020</t>
  </si>
  <si>
    <t>Város-, községgazdálkodási egyéb szolgáltatások: kültéri virágtartó</t>
  </si>
  <si>
    <t>086090</t>
  </si>
  <si>
    <t>Egyéb szabadidős szolgáltatás: Rollup beszerzés</t>
  </si>
  <si>
    <t>Egyek Nagyközség Önkormányzata működési és felhalmozási célú bevételeinek és kiadásainak 2024. évi előirányzata mérleg rendszerben</t>
  </si>
  <si>
    <t>Szociális ágazati pótlék</t>
  </si>
  <si>
    <t>Egyek Nagyközség Önkormányzat saját bevételeinek részletezése az adósságot keletkeztető ügyletből származó tárgyévi fizetési kötelezettség megállapításához</t>
  </si>
  <si>
    <t>Adatok forintban</t>
  </si>
  <si>
    <t>Bevételi jogcímek</t>
  </si>
  <si>
    <t>2025. évi előirányzat</t>
  </si>
  <si>
    <t>2026. évi előirányzat</t>
  </si>
  <si>
    <t>2027. évi előirányzat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</si>
  <si>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</si>
  <si>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</si>
  <si>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</si>
  <si>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</si>
  <si>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</si>
  <si>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</si>
  <si>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</si>
  <si>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</si>
  <si>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Adósságot keletkeztető ügyletből származó tárgyévi összes fizetési kötelezettség (tőke+kamat)</t>
  </si>
  <si>
    <t>032020 Tűz- és katasztrófavédelmi tevékenységek</t>
  </si>
  <si>
    <t>Pavilon vásárlás</t>
  </si>
  <si>
    <t>Működési célú költségvetési támogatások és kiegészítő támogatások:Lakossági víz- és csatorna szolgáltatások támogatása</t>
  </si>
  <si>
    <t>Lakossági víz- és csatornaműszolgáltatás támogatása</t>
  </si>
  <si>
    <t>Klórozó berendezés felújítása</t>
  </si>
  <si>
    <t>Állat befogó eszköz, kutya kennel beszerzés</t>
  </si>
  <si>
    <t>2024. évi 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</si>
</sst>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_-* #,##0.0\ _F_t_-;\-* #,##0.0\ _F_t_-;_-* &quot;-&quot;??\ _F_t_-;_-@_-"/>
  </numFmts>
  <fonts count="8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sz val="9"/>
      <color rgb="FFFF0000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i/>
      <sz val="8"/>
      <color indexed="8"/>
      <name val="Arial CE"/>
      <charset val="238"/>
    </font>
    <font>
      <b/>
      <i/>
      <sz val="8"/>
      <name val="Arial CE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b/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sz val="12"/>
      <name val="Arial CE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76" fillId="0" borderId="0"/>
  </cellStyleXfs>
  <cellXfs count="783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3" applyNumberFormat="1" applyFont="1" applyFill="1" applyBorder="1" applyAlignment="1" applyProtection="1">
      <alignment horizontal="centerContinuous" vertical="center"/>
    </xf>
    <xf numFmtId="0" fontId="31" fillId="0" borderId="13" xfId="0" applyFont="1" applyBorder="1"/>
    <xf numFmtId="3" fontId="21" fillId="0" borderId="13" xfId="0" applyNumberFormat="1" applyFont="1" applyBorder="1"/>
    <xf numFmtId="0" fontId="15" fillId="0" borderId="14" xfId="3" applyFont="1" applyFill="1" applyBorder="1" applyAlignment="1" applyProtection="1">
      <alignment horizontal="center" vertical="center" wrapText="1"/>
    </xf>
    <xf numFmtId="0" fontId="15" fillId="0" borderId="15" xfId="3" applyFont="1" applyFill="1" applyBorder="1" applyAlignment="1" applyProtection="1">
      <alignment horizontal="center" vertical="center" wrapText="1"/>
    </xf>
    <xf numFmtId="0" fontId="15" fillId="0" borderId="16" xfId="3" applyFont="1" applyFill="1" applyBorder="1" applyAlignment="1" applyProtection="1">
      <alignment horizontal="center" vertical="center" wrapText="1"/>
    </xf>
    <xf numFmtId="0" fontId="15" fillId="0" borderId="17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1"/>
    </xf>
    <xf numFmtId="0" fontId="13" fillId="0" borderId="18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2"/>
    </xf>
    <xf numFmtId="0" fontId="13" fillId="0" borderId="19" xfId="3" applyFont="1" applyFill="1" applyBorder="1" applyAlignment="1" applyProtection="1">
      <alignment horizontal="left" vertical="center" wrapText="1" indent="1"/>
    </xf>
    <xf numFmtId="0" fontId="15" fillId="0" borderId="9" xfId="3" applyFont="1" applyFill="1" applyBorder="1" applyAlignment="1" applyProtection="1">
      <alignment horizontal="left" vertical="center" wrapText="1" indent="1"/>
    </xf>
    <xf numFmtId="164" fontId="15" fillId="0" borderId="7" xfId="3" applyNumberFormat="1" applyFont="1" applyFill="1" applyBorder="1" applyAlignment="1" applyProtection="1">
      <alignment horizontal="centerContinuous" vertical="center"/>
    </xf>
    <xf numFmtId="0" fontId="15" fillId="0" borderId="20" xfId="3" applyFont="1" applyFill="1" applyBorder="1" applyAlignment="1" applyProtection="1">
      <alignment vertical="center" wrapText="1"/>
    </xf>
    <xf numFmtId="0" fontId="13" fillId="0" borderId="21" xfId="3" applyFont="1" applyFill="1" applyBorder="1" applyAlignment="1" applyProtection="1">
      <alignment horizontal="left" vertical="center" wrapText="1" indent="1"/>
    </xf>
    <xf numFmtId="0" fontId="15" fillId="0" borderId="15" xfId="3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38" fillId="0" borderId="0" xfId="0" applyNumberFormat="1" applyFont="1"/>
    <xf numFmtId="165" fontId="15" fillId="0" borderId="16" xfId="1" applyNumberFormat="1" applyFont="1" applyFill="1" applyBorder="1" applyAlignment="1" applyProtection="1">
      <alignment vertical="center" wrapText="1"/>
    </xf>
    <xf numFmtId="165" fontId="15" fillId="0" borderId="28" xfId="1" applyNumberFormat="1" applyFont="1" applyFill="1" applyBorder="1" applyAlignment="1" applyProtection="1">
      <alignment vertical="center" wrapText="1"/>
    </xf>
    <xf numFmtId="0" fontId="39" fillId="0" borderId="0" xfId="0" applyFont="1"/>
    <xf numFmtId="0" fontId="41" fillId="0" borderId="0" xfId="0" applyFont="1"/>
    <xf numFmtId="0" fontId="15" fillId="0" borderId="27" xfId="3" applyFont="1" applyFill="1" applyBorder="1" applyAlignment="1" applyProtection="1">
      <alignment horizontal="left" vertical="center" wrapText="1" indent="1"/>
    </xf>
    <xf numFmtId="165" fontId="15" fillId="0" borderId="8" xfId="1" applyNumberFormat="1" applyFont="1" applyFill="1" applyBorder="1" applyAlignment="1" applyProtection="1">
      <alignment vertical="center" wrapText="1"/>
    </xf>
    <xf numFmtId="0" fontId="15" fillId="0" borderId="0" xfId="3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 applyProtection="1">
      <alignment horizontal="left" vertical="center"/>
    </xf>
    <xf numFmtId="49" fontId="13" fillId="0" borderId="0" xfId="3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5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5" fontId="5" fillId="0" borderId="0" xfId="1" applyNumberFormat="1" applyFont="1"/>
    <xf numFmtId="165" fontId="14" fillId="0" borderId="8" xfId="1" applyNumberFormat="1" applyFont="1" applyFill="1" applyBorder="1"/>
    <xf numFmtId="165" fontId="0" fillId="0" borderId="0" xfId="0" applyNumberFormat="1"/>
    <xf numFmtId="165" fontId="13" fillId="0" borderId="0" xfId="1" applyNumberFormat="1" applyFont="1"/>
    <xf numFmtId="0" fontId="13" fillId="0" borderId="23" xfId="3" applyFont="1" applyFill="1" applyBorder="1" applyAlignment="1" applyProtection="1">
      <alignment horizontal="left" vertical="center" wrapText="1" indent="2"/>
    </xf>
    <xf numFmtId="0" fontId="7" fillId="0" borderId="8" xfId="0" applyFont="1" applyBorder="1"/>
    <xf numFmtId="0" fontId="15" fillId="2" borderId="8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/>
    <xf numFmtId="165" fontId="7" fillId="2" borderId="8" xfId="1" applyNumberFormat="1" applyFont="1" applyFill="1" applyBorder="1"/>
    <xf numFmtId="0" fontId="7" fillId="0" borderId="0" xfId="0" applyFont="1" applyBorder="1"/>
    <xf numFmtId="0" fontId="8" fillId="0" borderId="9" xfId="0" applyFont="1" applyBorder="1" applyAlignment="1"/>
    <xf numFmtId="0" fontId="0" fillId="0" borderId="0" xfId="0" applyAlignment="1">
      <alignment horizontal="center"/>
    </xf>
    <xf numFmtId="165" fontId="33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35" fillId="2" borderId="0" xfId="0" applyFont="1" applyFill="1"/>
    <xf numFmtId="3" fontId="35" fillId="2" borderId="0" xfId="0" applyNumberFormat="1" applyFont="1" applyFill="1"/>
    <xf numFmtId="0" fontId="15" fillId="0" borderId="3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165" fontId="13" fillId="0" borderId="36" xfId="1" applyNumberFormat="1" applyFont="1" applyBorder="1" applyAlignment="1">
      <alignment horizontal="center"/>
    </xf>
    <xf numFmtId="165" fontId="13" fillId="0" borderId="37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5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3" fillId="0" borderId="1" xfId="1" applyNumberFormat="1" applyFont="1" applyBorder="1" applyAlignment="1">
      <alignment horizontal="center"/>
    </xf>
    <xf numFmtId="3" fontId="5" fillId="0" borderId="0" xfId="0" applyNumberFormat="1" applyFont="1" applyFill="1" applyBorder="1"/>
    <xf numFmtId="165" fontId="13" fillId="0" borderId="38" xfId="1" applyNumberFormat="1" applyFont="1" applyBorder="1"/>
    <xf numFmtId="165" fontId="2" fillId="0" borderId="0" xfId="1" applyNumberFormat="1" applyFont="1"/>
    <xf numFmtId="0" fontId="7" fillId="2" borderId="7" xfId="0" applyFont="1" applyFill="1" applyBorder="1" applyAlignment="1">
      <alignment horizontal="center"/>
    </xf>
    <xf numFmtId="165" fontId="45" fillId="0" borderId="0" xfId="1" applyNumberFormat="1" applyFont="1"/>
    <xf numFmtId="0" fontId="45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/>
    <xf numFmtId="0" fontId="4" fillId="2" borderId="0" xfId="0" applyFont="1" applyFill="1"/>
    <xf numFmtId="165" fontId="16" fillId="0" borderId="8" xfId="1" applyNumberFormat="1" applyFont="1" applyFill="1" applyBorder="1" applyAlignment="1" applyProtection="1">
      <alignment vertical="center" wrapText="1"/>
    </xf>
    <xf numFmtId="0" fontId="13" fillId="0" borderId="9" xfId="3" applyFont="1" applyFill="1" applyBorder="1" applyAlignment="1" applyProtection="1">
      <alignment horizontal="left" vertical="center" wrapText="1"/>
    </xf>
    <xf numFmtId="165" fontId="3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61" fillId="0" borderId="0" xfId="0" applyNumberFormat="1" applyFont="1" applyBorder="1"/>
    <xf numFmtId="0" fontId="62" fillId="0" borderId="0" xfId="0" applyFont="1"/>
    <xf numFmtId="3" fontId="46" fillId="0" borderId="0" xfId="0" applyNumberFormat="1" applyFont="1" applyBorder="1"/>
    <xf numFmtId="3" fontId="47" fillId="2" borderId="4" xfId="0" applyNumberFormat="1" applyFont="1" applyFill="1" applyBorder="1" applyAlignment="1">
      <alignment vertical="center"/>
    </xf>
    <xf numFmtId="3" fontId="48" fillId="0" borderId="0" xfId="0" applyNumberFormat="1" applyFont="1" applyBorder="1"/>
    <xf numFmtId="0" fontId="49" fillId="0" borderId="0" xfId="0" applyFont="1"/>
    <xf numFmtId="165" fontId="15" fillId="0" borderId="8" xfId="1" applyNumberFormat="1" applyFont="1" applyBorder="1"/>
    <xf numFmtId="165" fontId="13" fillId="0" borderId="25" xfId="1" applyNumberFormat="1" applyFont="1" applyBorder="1"/>
    <xf numFmtId="165" fontId="15" fillId="0" borderId="33" xfId="1" applyNumberFormat="1" applyFont="1" applyBorder="1"/>
    <xf numFmtId="165" fontId="15" fillId="0" borderId="4" xfId="1" applyNumberFormat="1" applyFont="1" applyBorder="1"/>
    <xf numFmtId="0" fontId="15" fillId="0" borderId="20" xfId="3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26" fillId="0" borderId="0" xfId="0" applyNumberFormat="1" applyFont="1" applyAlignment="1">
      <alignment vertical="center"/>
    </xf>
    <xf numFmtId="0" fontId="8" fillId="0" borderId="0" xfId="0" applyFont="1" applyAlignment="1">
      <alignment wrapText="1"/>
    </xf>
    <xf numFmtId="165" fontId="13" fillId="0" borderId="0" xfId="1" applyNumberFormat="1" applyFont="1" applyFill="1" applyBorder="1"/>
    <xf numFmtId="164" fontId="13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3" fillId="0" borderId="37" xfId="1" applyNumberFormat="1" applyFont="1" applyFill="1" applyBorder="1" applyAlignment="1">
      <alignment horizontal="center"/>
    </xf>
    <xf numFmtId="165" fontId="13" fillId="0" borderId="36" xfId="1" applyNumberFormat="1" applyFont="1" applyFill="1" applyBorder="1" applyAlignment="1">
      <alignment horizontal="center"/>
    </xf>
    <xf numFmtId="3" fontId="51" fillId="2" borderId="8" xfId="0" applyNumberFormat="1" applyFont="1" applyFill="1" applyBorder="1"/>
    <xf numFmtId="165" fontId="52" fillId="0" borderId="0" xfId="1" applyNumberFormat="1" applyFont="1"/>
    <xf numFmtId="0" fontId="52" fillId="0" borderId="0" xfId="0" applyFont="1"/>
    <xf numFmtId="165" fontId="53" fillId="0" borderId="0" xfId="1" applyNumberFormat="1" applyFont="1"/>
    <xf numFmtId="0" fontId="53" fillId="0" borderId="0" xfId="0" applyFont="1"/>
    <xf numFmtId="165" fontId="39" fillId="0" borderId="0" xfId="1" applyNumberFormat="1" applyFont="1"/>
    <xf numFmtId="0" fontId="0" fillId="0" borderId="0" xfId="0" applyAlignment="1">
      <alignment horizontal="right"/>
    </xf>
    <xf numFmtId="165" fontId="14" fillId="2" borderId="13" xfId="1" applyNumberFormat="1" applyFont="1" applyFill="1" applyBorder="1"/>
    <xf numFmtId="165" fontId="11" fillId="0" borderId="13" xfId="1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165" fontId="13" fillId="0" borderId="8" xfId="1" applyNumberFormat="1" applyFont="1" applyBorder="1" applyAlignment="1">
      <alignment horizontal="center"/>
    </xf>
    <xf numFmtId="0" fontId="15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5" fontId="13" fillId="0" borderId="8" xfId="1" applyNumberFormat="1" applyFont="1" applyBorder="1"/>
    <xf numFmtId="165" fontId="13" fillId="0" borderId="8" xfId="1" applyNumberFormat="1" applyFont="1" applyBorder="1" applyAlignment="1">
      <alignment wrapText="1"/>
    </xf>
    <xf numFmtId="165" fontId="7" fillId="0" borderId="8" xfId="1" applyNumberFormat="1" applyFont="1" applyBorder="1" applyAlignment="1">
      <alignment horizontal="center"/>
    </xf>
    <xf numFmtId="165" fontId="5" fillId="0" borderId="39" xfId="1" applyNumberFormat="1" applyFont="1" applyBorder="1"/>
    <xf numFmtId="0" fontId="5" fillId="0" borderId="23" xfId="0" applyFont="1" applyBorder="1"/>
    <xf numFmtId="165" fontId="5" fillId="0" borderId="30" xfId="1" applyNumberFormat="1" applyFont="1" applyBorder="1"/>
    <xf numFmtId="165" fontId="5" fillId="0" borderId="29" xfId="1" applyNumberFormat="1" applyFont="1" applyBorder="1"/>
    <xf numFmtId="165" fontId="5" fillId="0" borderId="47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8" xfId="0" applyNumberFormat="1" applyFont="1" applyBorder="1" applyAlignment="1">
      <alignment wrapText="1"/>
    </xf>
    <xf numFmtId="165" fontId="5" fillId="0" borderId="40" xfId="1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55" fillId="0" borderId="2" xfId="0" applyNumberFormat="1" applyFont="1" applyFill="1" applyBorder="1" applyAlignment="1">
      <alignment wrapText="1"/>
    </xf>
    <xf numFmtId="3" fontId="28" fillId="0" borderId="15" xfId="0" applyNumberFormat="1" applyFont="1" applyFill="1" applyBorder="1"/>
    <xf numFmtId="3" fontId="55" fillId="0" borderId="18" xfId="0" applyNumberFormat="1" applyFont="1" applyFill="1" applyBorder="1"/>
    <xf numFmtId="3" fontId="55" fillId="2" borderId="18" xfId="0" applyNumberFormat="1" applyFont="1" applyFill="1" applyBorder="1"/>
    <xf numFmtId="3" fontId="55" fillId="0" borderId="13" xfId="0" applyNumberFormat="1" applyFont="1" applyFill="1" applyBorder="1"/>
    <xf numFmtId="3" fontId="55" fillId="2" borderId="13" xfId="0" applyNumberFormat="1" applyFont="1" applyFill="1" applyBorder="1"/>
    <xf numFmtId="3" fontId="56" fillId="0" borderId="21" xfId="0" applyNumberFormat="1" applyFont="1" applyFill="1" applyBorder="1"/>
    <xf numFmtId="3" fontId="56" fillId="2" borderId="21" xfId="0" applyNumberFormat="1" applyFont="1" applyFill="1" applyBorder="1"/>
    <xf numFmtId="3" fontId="28" fillId="0" borderId="21" xfId="0" applyNumberFormat="1" applyFont="1" applyFill="1" applyBorder="1"/>
    <xf numFmtId="3" fontId="55" fillId="0" borderId="21" xfId="0" applyNumberFormat="1" applyFont="1" applyFill="1" applyBorder="1"/>
    <xf numFmtId="3" fontId="55" fillId="2" borderId="21" xfId="0" applyNumberFormat="1" applyFont="1" applyFill="1" applyBorder="1"/>
    <xf numFmtId="3" fontId="57" fillId="0" borderId="13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57" fillId="2" borderId="19" xfId="0" applyNumberFormat="1" applyFont="1" applyFill="1" applyBorder="1"/>
    <xf numFmtId="3" fontId="58" fillId="2" borderId="13" xfId="0" applyNumberFormat="1" applyFont="1" applyFill="1" applyBorder="1"/>
    <xf numFmtId="3" fontId="58" fillId="2" borderId="32" xfId="0" applyNumberFormat="1" applyFont="1" applyFill="1" applyBorder="1"/>
    <xf numFmtId="3" fontId="58" fillId="2" borderId="13" xfId="0" applyNumberFormat="1" applyFont="1" applyFill="1" applyBorder="1" applyAlignment="1">
      <alignment horizontal="right"/>
    </xf>
    <xf numFmtId="3" fontId="56" fillId="2" borderId="32" xfId="0" applyNumberFormat="1" applyFont="1" applyFill="1" applyBorder="1"/>
    <xf numFmtId="3" fontId="55" fillId="2" borderId="8" xfId="0" applyNumberFormat="1" applyFont="1" applyFill="1" applyBorder="1" applyAlignment="1">
      <alignment wrapText="1"/>
    </xf>
    <xf numFmtId="3" fontId="58" fillId="2" borderId="15" xfId="0" applyNumberFormat="1" applyFont="1" applyFill="1" applyBorder="1"/>
    <xf numFmtId="3" fontId="56" fillId="2" borderId="16" xfId="0" applyNumberFormat="1" applyFont="1" applyFill="1" applyBorder="1"/>
    <xf numFmtId="165" fontId="13" fillId="0" borderId="44" xfId="1" applyNumberFormat="1" applyFont="1" applyBorder="1"/>
    <xf numFmtId="165" fontId="13" fillId="0" borderId="44" xfId="1" applyNumberFormat="1" applyFont="1" applyFill="1" applyBorder="1"/>
    <xf numFmtId="165" fontId="15" fillId="0" borderId="9" xfId="1" applyNumberFormat="1" applyFont="1" applyBorder="1"/>
    <xf numFmtId="165" fontId="14" fillId="0" borderId="13" xfId="1" applyNumberFormat="1" applyFont="1" applyBorder="1"/>
    <xf numFmtId="165" fontId="14" fillId="0" borderId="39" xfId="1" applyNumberFormat="1" applyFont="1" applyBorder="1"/>
    <xf numFmtId="165" fontId="14" fillId="0" borderId="21" xfId="1" applyNumberFormat="1" applyFont="1" applyBorder="1"/>
    <xf numFmtId="165" fontId="14" fillId="0" borderId="42" xfId="1" applyNumberFormat="1" applyFont="1" applyBorder="1"/>
    <xf numFmtId="165" fontId="14" fillId="0" borderId="32" xfId="1" applyNumberFormat="1" applyFont="1" applyBorder="1"/>
    <xf numFmtId="165" fontId="14" fillId="0" borderId="40" xfId="1" applyNumberFormat="1" applyFont="1" applyBorder="1"/>
    <xf numFmtId="3" fontId="55" fillId="2" borderId="46" xfId="0" applyNumberFormat="1" applyFont="1" applyFill="1" applyBorder="1"/>
    <xf numFmtId="3" fontId="55" fillId="2" borderId="29" xfId="0" applyNumberFormat="1" applyFont="1" applyFill="1" applyBorder="1"/>
    <xf numFmtId="3" fontId="56" fillId="2" borderId="49" xfId="0" applyNumberFormat="1" applyFont="1" applyFill="1" applyBorder="1"/>
    <xf numFmtId="0" fontId="13" fillId="0" borderId="14" xfId="3" applyFont="1" applyFill="1" applyBorder="1" applyAlignment="1" applyProtection="1">
      <alignment horizontal="left" vertical="center" wrapText="1" indent="1"/>
    </xf>
    <xf numFmtId="0" fontId="13" fillId="0" borderId="27" xfId="3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32" fillId="0" borderId="19" xfId="3" applyFont="1" applyFill="1" applyBorder="1" applyAlignment="1" applyProtection="1">
      <alignment horizontal="left" vertical="center" wrapText="1" indent="1"/>
    </xf>
    <xf numFmtId="0" fontId="32" fillId="0" borderId="13" xfId="3" applyFont="1" applyFill="1" applyBorder="1" applyAlignment="1" applyProtection="1">
      <alignment horizontal="left" vertical="center" wrapText="1" indent="1"/>
    </xf>
    <xf numFmtId="0" fontId="15" fillId="0" borderId="22" xfId="3" applyFont="1" applyFill="1" applyBorder="1" applyAlignment="1" applyProtection="1">
      <alignment horizontal="left" vertical="center" wrapText="1" indent="1"/>
    </xf>
    <xf numFmtId="0" fontId="15" fillId="0" borderId="23" xfId="3" applyFont="1" applyFill="1" applyBorder="1" applyAlignment="1" applyProtection="1">
      <alignment horizontal="left" vertical="center" wrapText="1" indent="1"/>
    </xf>
    <xf numFmtId="0" fontId="15" fillId="0" borderId="51" xfId="3" applyFont="1" applyFill="1" applyBorder="1" applyAlignment="1" applyProtection="1">
      <alignment horizontal="left" vertical="center" wrapText="1" indent="1"/>
    </xf>
    <xf numFmtId="165" fontId="4" fillId="0" borderId="8" xfId="1" applyNumberFormat="1" applyFont="1" applyBorder="1" applyAlignment="1"/>
    <xf numFmtId="0" fontId="15" fillId="0" borderId="15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/>
    </xf>
    <xf numFmtId="0" fontId="15" fillId="0" borderId="53" xfId="3" applyFont="1" applyFill="1" applyBorder="1" applyAlignment="1" applyProtection="1">
      <alignment horizontal="left" vertical="center" wrapText="1"/>
    </xf>
    <xf numFmtId="0" fontId="13" fillId="0" borderId="23" xfId="3" applyFont="1" applyFill="1" applyBorder="1" applyAlignment="1" applyProtection="1">
      <alignment horizontal="left" indent="1"/>
    </xf>
    <xf numFmtId="0" fontId="13" fillId="0" borderId="48" xfId="3" applyFont="1" applyFill="1" applyBorder="1" applyAlignment="1" applyProtection="1">
      <alignment horizontal="left" indent="1"/>
    </xf>
    <xf numFmtId="164" fontId="13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</xf>
    <xf numFmtId="3" fontId="56" fillId="2" borderId="50" xfId="0" applyNumberFormat="1" applyFont="1" applyFill="1" applyBorder="1"/>
    <xf numFmtId="3" fontId="57" fillId="2" borderId="54" xfId="0" applyNumberFormat="1" applyFont="1" applyFill="1" applyBorder="1"/>
    <xf numFmtId="0" fontId="34" fillId="0" borderId="0" xfId="0" applyFont="1"/>
    <xf numFmtId="0" fontId="59" fillId="0" borderId="11" xfId="0" applyFont="1" applyBorder="1" applyAlignment="1">
      <alignment wrapText="1"/>
    </xf>
    <xf numFmtId="0" fontId="59" fillId="0" borderId="12" xfId="0" applyFont="1" applyBorder="1"/>
    <xf numFmtId="0" fontId="7" fillId="2" borderId="8" xfId="0" applyFont="1" applyFill="1" applyBorder="1"/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0" fontId="5" fillId="0" borderId="55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165" fontId="32" fillId="0" borderId="55" xfId="1" applyNumberFormat="1" applyFont="1" applyFill="1" applyBorder="1" applyAlignment="1" applyProtection="1">
      <alignment vertical="center" wrapText="1"/>
    </xf>
    <xf numFmtId="165" fontId="13" fillId="0" borderId="38" xfId="1" applyNumberFormat="1" applyFont="1" applyFill="1" applyBorder="1" applyAlignment="1" applyProtection="1">
      <alignment vertical="center" wrapText="1"/>
      <protection locked="0"/>
    </xf>
    <xf numFmtId="165" fontId="32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44" xfId="1" applyNumberFormat="1" applyFont="1" applyFill="1" applyBorder="1" applyAlignment="1" applyProtection="1">
      <alignment vertical="center" wrapText="1"/>
      <protection locked="0"/>
    </xf>
    <xf numFmtId="165" fontId="13" fillId="0" borderId="8" xfId="1" applyNumberFormat="1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horizontal="left" vertical="center" wrapText="1" indent="2"/>
    </xf>
    <xf numFmtId="165" fontId="7" fillId="0" borderId="8" xfId="1" applyNumberFormat="1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left" vertical="center" wrapText="1" indent="1"/>
    </xf>
    <xf numFmtId="165" fontId="0" fillId="0" borderId="13" xfId="1" applyNumberFormat="1" applyFont="1" applyBorder="1"/>
    <xf numFmtId="0" fontId="40" fillId="0" borderId="2" xfId="0" applyFont="1" applyBorder="1" applyAlignment="1">
      <alignment horizontal="left" vertical="center" wrapText="1"/>
    </xf>
    <xf numFmtId="165" fontId="13" fillId="0" borderId="13" xfId="1" applyNumberFormat="1" applyFont="1" applyBorder="1" applyAlignment="1">
      <alignment horizontal="center"/>
    </xf>
    <xf numFmtId="165" fontId="13" fillId="2" borderId="29" xfId="1" applyNumberFormat="1" applyFont="1" applyFill="1" applyBorder="1" applyAlignment="1">
      <alignment horizontal="center"/>
    </xf>
    <xf numFmtId="165" fontId="13" fillId="2" borderId="49" xfId="1" applyNumberFormat="1" applyFont="1" applyFill="1" applyBorder="1" applyAlignment="1">
      <alignment horizontal="center"/>
    </xf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24" xfId="0" applyNumberFormat="1" applyFont="1" applyFill="1" applyBorder="1" applyAlignment="1">
      <alignment horizontal="center"/>
    </xf>
    <xf numFmtId="0" fontId="17" fillId="0" borderId="13" xfId="3" applyFont="1" applyFill="1" applyBorder="1" applyAlignment="1" applyProtection="1">
      <alignment horizontal="left" vertical="center" wrapText="1" indent="1"/>
    </xf>
    <xf numFmtId="165" fontId="17" fillId="0" borderId="24" xfId="1" applyNumberFormat="1" applyFont="1" applyFill="1" applyBorder="1" applyAlignment="1" applyProtection="1">
      <alignment vertical="center" wrapText="1"/>
      <protection locked="0"/>
    </xf>
    <xf numFmtId="165" fontId="14" fillId="0" borderId="36" xfId="1" applyNumberFormat="1" applyFont="1" applyFill="1" applyBorder="1"/>
    <xf numFmtId="165" fontId="14" fillId="0" borderId="37" xfId="1" applyNumberFormat="1" applyFont="1" applyFill="1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5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0" fillId="0" borderId="48" xfId="0" applyFont="1" applyBorder="1"/>
    <xf numFmtId="165" fontId="40" fillId="0" borderId="32" xfId="0" applyNumberFormat="1" applyFont="1" applyBorder="1"/>
    <xf numFmtId="0" fontId="40" fillId="0" borderId="0" xfId="0" applyFont="1"/>
    <xf numFmtId="3" fontId="14" fillId="2" borderId="13" xfId="0" applyNumberFormat="1" applyFont="1" applyFill="1" applyBorder="1"/>
    <xf numFmtId="165" fontId="14" fillId="0" borderId="13" xfId="1" applyNumberFormat="1" applyFont="1" applyBorder="1" applyAlignment="1">
      <alignment horizontal="center"/>
    </xf>
    <xf numFmtId="165" fontId="14" fillId="0" borderId="7" xfId="1" applyNumberFormat="1" applyFont="1" applyBorder="1"/>
    <xf numFmtId="0" fontId="13" fillId="0" borderId="8" xfId="0" applyFont="1" applyBorder="1"/>
    <xf numFmtId="165" fontId="14" fillId="0" borderId="8" xfId="1" applyNumberFormat="1" applyFont="1" applyBorder="1"/>
    <xf numFmtId="0" fontId="5" fillId="0" borderId="59" xfId="0" applyFont="1" applyBorder="1"/>
    <xf numFmtId="165" fontId="6" fillId="0" borderId="54" xfId="1" applyNumberFormat="1" applyFont="1" applyBorder="1"/>
    <xf numFmtId="3" fontId="5" fillId="0" borderId="48" xfId="0" applyNumberFormat="1" applyFont="1" applyBorder="1"/>
    <xf numFmtId="0" fontId="6" fillId="0" borderId="53" xfId="0" applyFont="1" applyBorder="1"/>
    <xf numFmtId="165" fontId="6" fillId="0" borderId="5" xfId="1" applyNumberFormat="1" applyFont="1" applyBorder="1"/>
    <xf numFmtId="165" fontId="7" fillId="2" borderId="8" xfId="2" applyNumberFormat="1" applyFont="1" applyFill="1" applyBorder="1" applyAlignment="1">
      <alignment horizontal="right"/>
    </xf>
    <xf numFmtId="165" fontId="7" fillId="2" borderId="6" xfId="2" applyNumberFormat="1" applyFont="1" applyFill="1" applyBorder="1"/>
    <xf numFmtId="165" fontId="14" fillId="0" borderId="24" xfId="2" applyNumberFormat="1" applyFont="1" applyFill="1" applyBorder="1"/>
    <xf numFmtId="165" fontId="5" fillId="0" borderId="34" xfId="1" applyNumberFormat="1" applyFont="1" applyFill="1" applyBorder="1"/>
    <xf numFmtId="165" fontId="5" fillId="0" borderId="39" xfId="1" applyNumberFormat="1" applyFont="1" applyFill="1" applyBorder="1"/>
    <xf numFmtId="3" fontId="33" fillId="0" borderId="0" xfId="0" applyNumberFormat="1" applyFont="1"/>
    <xf numFmtId="3" fontId="55" fillId="0" borderId="11" xfId="0" applyNumberFormat="1" applyFont="1" applyFill="1" applyBorder="1" applyAlignment="1">
      <alignment wrapText="1"/>
    </xf>
    <xf numFmtId="3" fontId="56" fillId="0" borderId="12" xfId="0" applyNumberFormat="1" applyFont="1" applyFill="1" applyBorder="1" applyAlignment="1">
      <alignment wrapText="1"/>
    </xf>
    <xf numFmtId="3" fontId="56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55" fillId="0" borderId="49" xfId="0" applyNumberFormat="1" applyFont="1" applyFill="1" applyBorder="1" applyAlignment="1">
      <alignment wrapText="1"/>
    </xf>
    <xf numFmtId="3" fontId="57" fillId="2" borderId="13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8" fillId="2" borderId="27" xfId="0" applyNumberFormat="1" applyFont="1" applyFill="1" applyBorder="1"/>
    <xf numFmtId="3" fontId="51" fillId="2" borderId="6" xfId="0" applyNumberFormat="1" applyFont="1" applyFill="1" applyBorder="1"/>
    <xf numFmtId="3" fontId="55" fillId="2" borderId="3" xfId="0" applyNumberFormat="1" applyFont="1" applyFill="1" applyBorder="1" applyAlignment="1">
      <alignment wrapText="1"/>
    </xf>
    <xf numFmtId="3" fontId="57" fillId="2" borderId="22" xfId="0" applyNumberFormat="1" applyFont="1" applyFill="1" applyBorder="1"/>
    <xf numFmtId="3" fontId="57" fillId="2" borderId="34" xfId="0" applyNumberFormat="1" applyFont="1" applyFill="1" applyBorder="1"/>
    <xf numFmtId="3" fontId="58" fillId="2" borderId="39" xfId="0" applyNumberFormat="1" applyFont="1" applyFill="1" applyBorder="1"/>
    <xf numFmtId="3" fontId="56" fillId="2" borderId="39" xfId="0" applyNumberFormat="1" applyFont="1" applyFill="1" applyBorder="1"/>
    <xf numFmtId="3" fontId="56" fillId="2" borderId="39" xfId="0" applyNumberFormat="1" applyFont="1" applyFill="1" applyBorder="1" applyAlignment="1">
      <alignment horizontal="right"/>
    </xf>
    <xf numFmtId="3" fontId="56" fillId="2" borderId="40" xfId="0" applyNumberFormat="1" applyFont="1" applyFill="1" applyBorder="1"/>
    <xf numFmtId="3" fontId="58" fillId="2" borderId="36" xfId="0" applyNumberFormat="1" applyFont="1" applyFill="1" applyBorder="1"/>
    <xf numFmtId="3" fontId="56" fillId="2" borderId="26" xfId="0" applyNumberFormat="1" applyFont="1" applyFill="1" applyBorder="1" applyAlignment="1">
      <alignment wrapText="1"/>
    </xf>
    <xf numFmtId="3" fontId="55" fillId="2" borderId="31" xfId="0" applyNumberFormat="1" applyFont="1" applyFill="1" applyBorder="1" applyAlignment="1">
      <alignment wrapText="1"/>
    </xf>
    <xf numFmtId="165" fontId="4" fillId="0" borderId="8" xfId="0" applyNumberFormat="1" applyFont="1" applyBorder="1"/>
    <xf numFmtId="0" fontId="0" fillId="0" borderId="8" xfId="0" applyBorder="1"/>
    <xf numFmtId="0" fontId="15" fillId="0" borderId="57" xfId="0" applyFont="1" applyBorder="1" applyAlignment="1">
      <alignment horizontal="center" vertical="center" wrapText="1"/>
    </xf>
    <xf numFmtId="3" fontId="56" fillId="0" borderId="55" xfId="0" applyNumberFormat="1" applyFont="1" applyFill="1" applyBorder="1" applyAlignment="1">
      <alignment wrapText="1"/>
    </xf>
    <xf numFmtId="3" fontId="56" fillId="0" borderId="24" xfId="0" applyNumberFormat="1" applyFont="1" applyFill="1" applyBorder="1" applyAlignment="1">
      <alignment wrapText="1"/>
    </xf>
    <xf numFmtId="3" fontId="55" fillId="0" borderId="24" xfId="0" applyNumberFormat="1" applyFont="1" applyFill="1" applyBorder="1" applyAlignment="1">
      <alignment wrapText="1"/>
    </xf>
    <xf numFmtId="0" fontId="49" fillId="0" borderId="44" xfId="0" applyFont="1" applyBorder="1" applyAlignment="1">
      <alignment wrapText="1"/>
    </xf>
    <xf numFmtId="165" fontId="0" fillId="0" borderId="0" xfId="1" applyNumberFormat="1" applyFont="1"/>
    <xf numFmtId="0" fontId="18" fillId="0" borderId="0" xfId="0" applyFont="1" applyAlignment="1">
      <alignment horizontal="right"/>
    </xf>
    <xf numFmtId="165" fontId="7" fillId="0" borderId="33" xfId="1" applyNumberFormat="1" applyFont="1" applyBorder="1"/>
    <xf numFmtId="0" fontId="14" fillId="0" borderId="41" xfId="3" applyFont="1" applyFill="1" applyBorder="1" applyAlignment="1" applyProtection="1">
      <alignment horizontal="left" vertical="center" wrapText="1" indent="1"/>
    </xf>
    <xf numFmtId="3" fontId="58" fillId="0" borderId="32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5" fontId="7" fillId="2" borderId="8" xfId="0" applyNumberFormat="1" applyFont="1" applyFill="1" applyBorder="1"/>
    <xf numFmtId="165" fontId="15" fillId="0" borderId="41" xfId="1" applyNumberFormat="1" applyFont="1" applyBorder="1" applyAlignment="1">
      <alignment horizontal="right"/>
    </xf>
    <xf numFmtId="165" fontId="15" fillId="0" borderId="8" xfId="1" applyNumberFormat="1" applyFont="1" applyBorder="1" applyAlignment="1">
      <alignment horizontal="right"/>
    </xf>
    <xf numFmtId="165" fontId="15" fillId="0" borderId="8" xfId="1" applyNumberFormat="1" applyFont="1" applyFill="1" applyBorder="1" applyAlignment="1" applyProtection="1">
      <alignment horizontal="left" indent="1"/>
    </xf>
    <xf numFmtId="0" fontId="16" fillId="0" borderId="22" xfId="3" applyFont="1" applyFill="1" applyBorder="1" applyAlignment="1" applyProtection="1">
      <alignment horizontal="left"/>
    </xf>
    <xf numFmtId="165" fontId="16" fillId="0" borderId="19" xfId="1" applyNumberFormat="1" applyFont="1" applyFill="1" applyBorder="1" applyAlignment="1" applyProtection="1"/>
    <xf numFmtId="0" fontId="4" fillId="0" borderId="0" xfId="0" applyFont="1" applyFill="1"/>
    <xf numFmtId="165" fontId="2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65" fillId="0" borderId="0" xfId="1" applyNumberFormat="1" applyFont="1" applyFill="1" applyBorder="1"/>
    <xf numFmtId="165" fontId="65" fillId="0" borderId="0" xfId="1" applyNumberFormat="1" applyFont="1"/>
    <xf numFmtId="165" fontId="65" fillId="0" borderId="0" xfId="0" applyNumberFormat="1" applyFont="1"/>
    <xf numFmtId="3" fontId="41" fillId="0" borderId="0" xfId="0" applyNumberFormat="1" applyFont="1"/>
    <xf numFmtId="0" fontId="15" fillId="0" borderId="26" xfId="3" applyFont="1" applyFill="1" applyBorder="1" applyAlignment="1" applyProtection="1">
      <alignment horizontal="left" vertical="center" wrapText="1" indent="1"/>
    </xf>
    <xf numFmtId="0" fontId="43" fillId="0" borderId="17" xfId="3" applyFont="1" applyFill="1" applyBorder="1" applyAlignment="1" applyProtection="1">
      <alignment horizontal="left" vertical="center" wrapText="1" indent="1"/>
    </xf>
    <xf numFmtId="0" fontId="15" fillId="0" borderId="50" xfId="3" applyFont="1" applyFill="1" applyBorder="1" applyAlignment="1" applyProtection="1">
      <alignment horizontal="left" vertical="center" wrapText="1" indent="1"/>
    </xf>
    <xf numFmtId="165" fontId="15" fillId="0" borderId="43" xfId="1" applyNumberFormat="1" applyFont="1" applyFill="1" applyBorder="1" applyAlignment="1" applyProtection="1">
      <alignment vertical="center" wrapText="1"/>
    </xf>
    <xf numFmtId="0" fontId="32" fillId="0" borderId="22" xfId="3" applyFont="1" applyFill="1" applyBorder="1" applyAlignment="1" applyProtection="1">
      <alignment horizontal="left" vertical="center" wrapText="1" indent="2"/>
    </xf>
    <xf numFmtId="165" fontId="32" fillId="0" borderId="19" xfId="1" applyNumberFormat="1" applyFont="1" applyFill="1" applyBorder="1" applyAlignment="1" applyProtection="1">
      <alignment vertical="center" wrapText="1"/>
    </xf>
    <xf numFmtId="165" fontId="13" fillId="0" borderId="39" xfId="1" applyNumberFormat="1" applyFont="1" applyFill="1" applyBorder="1" applyAlignment="1" applyProtection="1">
      <alignment vertical="center" wrapText="1"/>
      <protection locked="0"/>
    </xf>
    <xf numFmtId="165" fontId="13" fillId="0" borderId="39" xfId="1" applyNumberFormat="1" applyFont="1" applyFill="1" applyBorder="1" applyAlignment="1" applyProtection="1">
      <alignment vertical="center" wrapText="1"/>
    </xf>
    <xf numFmtId="0" fontId="13" fillId="0" borderId="48" xfId="3" applyFont="1" applyFill="1" applyBorder="1" applyAlignment="1" applyProtection="1">
      <alignment horizontal="left" vertical="center" wrapText="1" indent="2"/>
    </xf>
    <xf numFmtId="165" fontId="13" fillId="0" borderId="40" xfId="1" applyNumberFormat="1" applyFont="1" applyFill="1" applyBorder="1" applyAlignment="1" applyProtection="1">
      <alignment vertical="center" wrapText="1"/>
      <protection locked="0"/>
    </xf>
    <xf numFmtId="165" fontId="7" fillId="0" borderId="67" xfId="1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/>
    <xf numFmtId="165" fontId="14" fillId="0" borderId="13" xfId="1" applyNumberFormat="1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5" fontId="14" fillId="2" borderId="19" xfId="1" applyNumberFormat="1" applyFont="1" applyFill="1" applyBorder="1" applyAlignment="1">
      <alignment horizontal="center" vertical="center"/>
    </xf>
    <xf numFmtId="165" fontId="14" fillId="2" borderId="34" xfId="1" applyNumberFormat="1" applyFont="1" applyFill="1" applyBorder="1" applyAlignment="1">
      <alignment horizontal="center" vertical="center"/>
    </xf>
    <xf numFmtId="165" fontId="14" fillId="0" borderId="23" xfId="1" applyNumberFormat="1" applyFont="1" applyBorder="1"/>
    <xf numFmtId="165" fontId="14" fillId="0" borderId="39" xfId="1" applyNumberFormat="1" applyFont="1" applyBorder="1" applyAlignment="1">
      <alignment horizontal="center"/>
    </xf>
    <xf numFmtId="165" fontId="14" fillId="2" borderId="23" xfId="1" applyNumberFormat="1" applyFont="1" applyFill="1" applyBorder="1"/>
    <xf numFmtId="165" fontId="14" fillId="2" borderId="39" xfId="1" applyNumberFormat="1" applyFont="1" applyFill="1" applyBorder="1" applyAlignment="1">
      <alignment horizontal="center"/>
    </xf>
    <xf numFmtId="165" fontId="14" fillId="0" borderId="23" xfId="1" applyNumberFormat="1" applyFont="1" applyFill="1" applyBorder="1"/>
    <xf numFmtId="165" fontId="14" fillId="0" borderId="39" xfId="1" applyNumberFormat="1" applyFont="1" applyFill="1" applyBorder="1" applyAlignment="1">
      <alignment horizontal="center"/>
    </xf>
    <xf numFmtId="165" fontId="7" fillId="0" borderId="33" xfId="1" applyNumberFormat="1" applyFont="1" applyBorder="1" applyAlignment="1">
      <alignment horizontal="center" vertical="center" wrapText="1"/>
    </xf>
    <xf numFmtId="165" fontId="15" fillId="0" borderId="0" xfId="1" applyNumberFormat="1" applyFont="1" applyBorder="1" applyAlignment="1"/>
    <xf numFmtId="165" fontId="4" fillId="0" borderId="0" xfId="1" applyNumberFormat="1" applyFont="1"/>
    <xf numFmtId="165" fontId="14" fillId="0" borderId="36" xfId="1" applyNumberFormat="1" applyFont="1" applyFill="1" applyBorder="1" applyAlignment="1"/>
    <xf numFmtId="0" fontId="14" fillId="2" borderId="1" xfId="0" applyFont="1" applyFill="1" applyBorder="1" applyAlignment="1"/>
    <xf numFmtId="0" fontId="59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165" fontId="5" fillId="0" borderId="0" xfId="0" applyNumberFormat="1" applyFont="1"/>
    <xf numFmtId="164" fontId="0" fillId="0" borderId="0" xfId="0" applyNumberFormat="1"/>
    <xf numFmtId="0" fontId="54" fillId="0" borderId="13" xfId="0" applyFont="1" applyFill="1" applyBorder="1" applyAlignment="1">
      <alignment wrapText="1"/>
    </xf>
    <xf numFmtId="165" fontId="14" fillId="0" borderId="33" xfId="1" applyNumberFormat="1" applyFont="1" applyFill="1" applyBorder="1"/>
    <xf numFmtId="0" fontId="54" fillId="0" borderId="11" xfId="0" applyFont="1" applyFill="1" applyBorder="1"/>
    <xf numFmtId="0" fontId="54" fillId="0" borderId="12" xfId="0" applyFont="1" applyFill="1" applyBorder="1"/>
    <xf numFmtId="0" fontId="59" fillId="0" borderId="11" xfId="0" applyFont="1" applyFill="1" applyBorder="1"/>
    <xf numFmtId="0" fontId="7" fillId="0" borderId="8" xfId="0" applyFont="1" applyFill="1" applyBorder="1"/>
    <xf numFmtId="165" fontId="7" fillId="0" borderId="8" xfId="0" applyNumberFormat="1" applyFont="1" applyFill="1" applyBorder="1"/>
    <xf numFmtId="3" fontId="66" fillId="0" borderId="8" xfId="0" applyNumberFormat="1" applyFont="1" applyFill="1" applyBorder="1"/>
    <xf numFmtId="0" fontId="13" fillId="0" borderId="3" xfId="0" applyFont="1" applyBorder="1" applyAlignment="1">
      <alignment wrapText="1"/>
    </xf>
    <xf numFmtId="3" fontId="57" fillId="2" borderId="29" xfId="0" applyNumberFormat="1" applyFont="1" applyFill="1" applyBorder="1"/>
    <xf numFmtId="3" fontId="56" fillId="2" borderId="8" xfId="0" applyNumberFormat="1" applyFont="1" applyFill="1" applyBorder="1" applyAlignment="1">
      <alignment wrapText="1"/>
    </xf>
    <xf numFmtId="3" fontId="55" fillId="0" borderId="22" xfId="0" applyNumberFormat="1" applyFont="1" applyFill="1" applyBorder="1" applyAlignment="1">
      <alignment wrapText="1"/>
    </xf>
    <xf numFmtId="3" fontId="55" fillId="0" borderId="19" xfId="0" applyNumberFormat="1" applyFont="1" applyFill="1" applyBorder="1"/>
    <xf numFmtId="3" fontId="55" fillId="2" borderId="19" xfId="0" applyNumberFormat="1" applyFont="1" applyFill="1" applyBorder="1"/>
    <xf numFmtId="3" fontId="55" fillId="2" borderId="30" xfId="0" applyNumberFormat="1" applyFont="1" applyFill="1" applyBorder="1"/>
    <xf numFmtId="3" fontId="55" fillId="0" borderId="23" xfId="0" applyNumberFormat="1" applyFont="1" applyFill="1" applyBorder="1" applyAlignment="1">
      <alignment wrapText="1"/>
    </xf>
    <xf numFmtId="3" fontId="28" fillId="0" borderId="45" xfId="0" applyNumberFormat="1" applyFont="1" applyFill="1" applyBorder="1"/>
    <xf numFmtId="3" fontId="28" fillId="2" borderId="54" xfId="0" applyNumberFormat="1" applyFont="1" applyFill="1" applyBorder="1"/>
    <xf numFmtId="3" fontId="28" fillId="2" borderId="50" xfId="0" applyNumberFormat="1" applyFont="1" applyFill="1" applyBorder="1"/>
    <xf numFmtId="3" fontId="28" fillId="0" borderId="40" xfId="0" applyNumberFormat="1" applyFont="1" applyFill="1" applyBorder="1"/>
    <xf numFmtId="3" fontId="28" fillId="0" borderId="54" xfId="0" applyNumberFormat="1" applyFont="1" applyFill="1" applyBorder="1"/>
    <xf numFmtId="3" fontId="28" fillId="0" borderId="43" xfId="0" applyNumberFormat="1" applyFont="1" applyFill="1" applyBorder="1"/>
    <xf numFmtId="3" fontId="56" fillId="0" borderId="3" xfId="0" applyNumberFormat="1" applyFont="1" applyFill="1" applyBorder="1" applyAlignment="1">
      <alignment wrapText="1"/>
    </xf>
    <xf numFmtId="3" fontId="56" fillId="0" borderId="32" xfId="0" applyNumberFormat="1" applyFont="1" applyFill="1" applyBorder="1"/>
    <xf numFmtId="3" fontId="56" fillId="2" borderId="47" xfId="0" applyNumberFormat="1" applyFont="1" applyFill="1" applyBorder="1"/>
    <xf numFmtId="3" fontId="56" fillId="0" borderId="18" xfId="0" applyNumberFormat="1" applyFont="1" applyFill="1" applyBorder="1"/>
    <xf numFmtId="3" fontId="47" fillId="2" borderId="18" xfId="0" applyNumberFormat="1" applyFont="1" applyFill="1" applyBorder="1"/>
    <xf numFmtId="3" fontId="47" fillId="0" borderId="15" xfId="0" applyNumberFormat="1" applyFont="1" applyFill="1" applyBorder="1"/>
    <xf numFmtId="3" fontId="56" fillId="0" borderId="60" xfId="0" applyNumberFormat="1" applyFont="1" applyFill="1" applyBorder="1"/>
    <xf numFmtId="3" fontId="56" fillId="2" borderId="60" xfId="0" applyNumberFormat="1" applyFont="1" applyFill="1" applyBorder="1"/>
    <xf numFmtId="3" fontId="57" fillId="2" borderId="60" xfId="0" applyNumberFormat="1" applyFont="1" applyFill="1" applyBorder="1"/>
    <xf numFmtId="3" fontId="28" fillId="0" borderId="61" xfId="0" applyNumberFormat="1" applyFont="1" applyFill="1" applyBorder="1"/>
    <xf numFmtId="3" fontId="47" fillId="0" borderId="19" xfId="0" applyNumberFormat="1" applyFont="1" applyFill="1" applyBorder="1"/>
    <xf numFmtId="0" fontId="15" fillId="0" borderId="54" xfId="3" applyFont="1" applyFill="1" applyBorder="1" applyAlignment="1" applyProtection="1">
      <alignment vertical="center" wrapText="1"/>
    </xf>
    <xf numFmtId="0" fontId="13" fillId="0" borderId="13" xfId="3" applyFont="1" applyFill="1" applyBorder="1" applyAlignment="1" applyProtection="1">
      <alignment vertical="center" wrapText="1"/>
    </xf>
    <xf numFmtId="166" fontId="13" fillId="0" borderId="0" xfId="1" applyNumberFormat="1" applyFont="1"/>
    <xf numFmtId="3" fontId="58" fillId="0" borderId="13" xfId="0" applyNumberFormat="1" applyFont="1" applyFill="1" applyBorder="1"/>
    <xf numFmtId="3" fontId="14" fillId="0" borderId="13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right"/>
    </xf>
    <xf numFmtId="4" fontId="63" fillId="0" borderId="19" xfId="0" applyNumberFormat="1" applyFont="1" applyBorder="1" applyAlignment="1">
      <alignment horizontal="center"/>
    </xf>
    <xf numFmtId="3" fontId="63" fillId="0" borderId="19" xfId="0" applyNumberFormat="1" applyFont="1" applyBorder="1" applyAlignment="1">
      <alignment horizontal="right"/>
    </xf>
    <xf numFmtId="3" fontId="64" fillId="2" borderId="34" xfId="0" applyNumberFormat="1" applyFont="1" applyFill="1" applyBorder="1" applyAlignment="1">
      <alignment horizontal="right"/>
    </xf>
    <xf numFmtId="3" fontId="13" fillId="2" borderId="39" xfId="0" applyNumberFormat="1" applyFont="1" applyFill="1" applyBorder="1" applyAlignment="1">
      <alignment horizontal="right"/>
    </xf>
    <xf numFmtId="3" fontId="14" fillId="2" borderId="39" xfId="0" applyNumberFormat="1" applyFont="1" applyFill="1" applyBorder="1" applyAlignment="1">
      <alignment horizontal="right"/>
    </xf>
    <xf numFmtId="3" fontId="14" fillId="0" borderId="13" xfId="0" applyNumberFormat="1" applyFont="1" applyBorder="1"/>
    <xf numFmtId="3" fontId="14" fillId="2" borderId="39" xfId="0" applyNumberFormat="1" applyFont="1" applyFill="1" applyBorder="1"/>
    <xf numFmtId="3" fontId="16" fillId="2" borderId="40" xfId="0" applyNumberFormat="1" applyFont="1" applyFill="1" applyBorder="1"/>
    <xf numFmtId="3" fontId="14" fillId="0" borderId="18" xfId="0" applyNumberFormat="1" applyFont="1" applyBorder="1" applyAlignment="1">
      <alignment horizontal="center"/>
    </xf>
    <xf numFmtId="3" fontId="14" fillId="0" borderId="18" xfId="0" applyNumberFormat="1" applyFont="1" applyBorder="1" applyAlignment="1">
      <alignment horizontal="right"/>
    </xf>
    <xf numFmtId="3" fontId="14" fillId="2" borderId="45" xfId="0" applyNumberFormat="1" applyFont="1" applyFill="1" applyBorder="1" applyAlignment="1">
      <alignment horizontal="right"/>
    </xf>
    <xf numFmtId="3" fontId="16" fillId="2" borderId="42" xfId="0" applyNumberFormat="1" applyFont="1" applyFill="1" applyBorder="1"/>
    <xf numFmtId="3" fontId="13" fillId="0" borderId="19" xfId="0" applyNumberFormat="1" applyFont="1" applyBorder="1" applyAlignment="1">
      <alignment horizontal="center"/>
    </xf>
    <xf numFmtId="3" fontId="13" fillId="0" borderId="19" xfId="0" applyNumberFormat="1" applyFont="1" applyBorder="1"/>
    <xf numFmtId="3" fontId="14" fillId="2" borderId="34" xfId="0" applyNumberFormat="1" applyFont="1" applyFill="1" applyBorder="1"/>
    <xf numFmtId="0" fontId="14" fillId="0" borderId="19" xfId="0" applyFont="1" applyBorder="1" applyAlignment="1">
      <alignment horizontal="center"/>
    </xf>
    <xf numFmtId="3" fontId="14" fillId="0" borderId="19" xfId="0" applyNumberFormat="1" applyFont="1" applyBorder="1"/>
    <xf numFmtId="165" fontId="13" fillId="0" borderId="6" xfId="1" applyNumberFormat="1" applyFont="1" applyBorder="1"/>
    <xf numFmtId="165" fontId="13" fillId="0" borderId="6" xfId="1" applyNumberFormat="1" applyFont="1" applyFill="1" applyBorder="1"/>
    <xf numFmtId="0" fontId="0" fillId="0" borderId="0" xfId="0" applyAlignment="1">
      <alignment horizontal="center"/>
    </xf>
    <xf numFmtId="0" fontId="14" fillId="0" borderId="26" xfId="0" applyFont="1" applyBorder="1" applyAlignment="1">
      <alignment horizontal="center" vertical="center"/>
    </xf>
    <xf numFmtId="165" fontId="15" fillId="0" borderId="0" xfId="1" applyNumberFormat="1" applyFont="1" applyFill="1" applyBorder="1"/>
    <xf numFmtId="0" fontId="7" fillId="0" borderId="4" xfId="0" applyFont="1" applyBorder="1" applyAlignment="1">
      <alignment horizontal="center" vertical="center" wrapText="1"/>
    </xf>
    <xf numFmtId="0" fontId="14" fillId="0" borderId="65" xfId="0" applyFont="1" applyBorder="1"/>
    <xf numFmtId="0" fontId="14" fillId="0" borderId="65" xfId="0" applyFont="1" applyFill="1" applyBorder="1"/>
    <xf numFmtId="165" fontId="14" fillId="0" borderId="56" xfId="1" applyNumberFormat="1" applyFont="1" applyFill="1" applyBorder="1"/>
    <xf numFmtId="165" fontId="7" fillId="2" borderId="62" xfId="1" applyNumberFormat="1" applyFont="1" applyFill="1" applyBorder="1" applyAlignment="1">
      <alignment horizontal="center" vertical="center"/>
    </xf>
    <xf numFmtId="165" fontId="14" fillId="0" borderId="35" xfId="1" applyNumberFormat="1" applyFont="1" applyBorder="1"/>
    <xf numFmtId="0" fontId="14" fillId="0" borderId="21" xfId="0" applyFont="1" applyBorder="1"/>
    <xf numFmtId="165" fontId="14" fillId="0" borderId="42" xfId="1" applyNumberFormat="1" applyFont="1" applyBorder="1" applyAlignment="1">
      <alignment horizontal="center"/>
    </xf>
    <xf numFmtId="0" fontId="40" fillId="0" borderId="12" xfId="0" applyFont="1" applyBorder="1"/>
    <xf numFmtId="0" fontId="14" fillId="0" borderId="60" xfId="0" applyFont="1" applyBorder="1" applyAlignment="1">
      <alignment horizontal="center"/>
    </xf>
    <xf numFmtId="3" fontId="14" fillId="0" borderId="60" xfId="0" applyNumberFormat="1" applyFont="1" applyBorder="1"/>
    <xf numFmtId="3" fontId="14" fillId="2" borderId="61" xfId="0" applyNumberFormat="1" applyFont="1" applyFill="1" applyBorder="1"/>
    <xf numFmtId="165" fontId="14" fillId="2" borderId="39" xfId="1" applyNumberFormat="1" applyFont="1" applyFill="1" applyBorder="1"/>
    <xf numFmtId="165" fontId="14" fillId="0" borderId="8" xfId="1" applyNumberFormat="1" applyFont="1" applyFill="1" applyBorder="1" applyAlignment="1" applyProtection="1">
      <alignment vertical="center" wrapText="1"/>
    </xf>
    <xf numFmtId="0" fontId="24" fillId="0" borderId="0" xfId="0" applyFont="1" applyAlignment="1">
      <alignment horizontal="center"/>
    </xf>
    <xf numFmtId="0" fontId="0" fillId="0" borderId="13" xfId="0" applyBorder="1"/>
    <xf numFmtId="0" fontId="5" fillId="0" borderId="25" xfId="0" applyFont="1" applyBorder="1"/>
    <xf numFmtId="165" fontId="5" fillId="0" borderId="49" xfId="1" applyNumberFormat="1" applyFont="1" applyBorder="1"/>
    <xf numFmtId="3" fontId="5" fillId="0" borderId="35" xfId="0" applyNumberFormat="1" applyFont="1" applyBorder="1" applyAlignment="1">
      <alignment wrapText="1"/>
    </xf>
    <xf numFmtId="165" fontId="5" fillId="0" borderId="42" xfId="1" applyNumberFormat="1" applyFont="1" applyBorder="1"/>
    <xf numFmtId="166" fontId="0" fillId="0" borderId="0" xfId="0" applyNumberFormat="1"/>
    <xf numFmtId="165" fontId="5" fillId="0" borderId="39" xfId="1" applyNumberFormat="1" applyFont="1" applyFill="1" applyBorder="1" applyAlignment="1">
      <alignment horizontal="center"/>
    </xf>
    <xf numFmtId="165" fontId="5" fillId="0" borderId="40" xfId="1" applyNumberFormat="1" applyFont="1" applyBorder="1" applyAlignment="1">
      <alignment horizontal="center"/>
    </xf>
    <xf numFmtId="0" fontId="13" fillId="0" borderId="0" xfId="0" applyFont="1" applyBorder="1"/>
    <xf numFmtId="166" fontId="0" fillId="0" borderId="0" xfId="0" applyNumberFormat="1" applyBorder="1"/>
    <xf numFmtId="3" fontId="4" fillId="0" borderId="8" xfId="0" applyNumberFormat="1" applyFont="1" applyBorder="1" applyAlignment="1"/>
    <xf numFmtId="165" fontId="0" fillId="0" borderId="0" xfId="1" applyNumberFormat="1" applyFont="1" applyAlignment="1">
      <alignment horizontal="right"/>
    </xf>
    <xf numFmtId="165" fontId="69" fillId="0" borderId="0" xfId="1" applyNumberFormat="1" applyFont="1"/>
    <xf numFmtId="0" fontId="59" fillId="0" borderId="11" xfId="0" applyFont="1" applyFill="1" applyBorder="1" applyAlignment="1">
      <alignment wrapText="1"/>
    </xf>
    <xf numFmtId="165" fontId="40" fillId="0" borderId="13" xfId="1" applyNumberFormat="1" applyFont="1" applyFill="1" applyBorder="1"/>
    <xf numFmtId="0" fontId="41" fillId="0" borderId="0" xfId="0" applyFont="1" applyFill="1"/>
    <xf numFmtId="0" fontId="59" fillId="0" borderId="12" xfId="0" applyFont="1" applyFill="1" applyBorder="1"/>
    <xf numFmtId="0" fontId="14" fillId="0" borderId="13" xfId="0" applyFont="1" applyFill="1" applyBorder="1"/>
    <xf numFmtId="0" fontId="68" fillId="0" borderId="0" xfId="5" applyFont="1" applyFill="1" applyBorder="1" applyAlignment="1"/>
    <xf numFmtId="165" fontId="70" fillId="0" borderId="0" xfId="2" applyNumberFormat="1" applyFont="1" applyFill="1" applyBorder="1" applyAlignment="1"/>
    <xf numFmtId="0" fontId="14" fillId="0" borderId="8" xfId="0" applyFont="1" applyBorder="1" applyAlignment="1">
      <alignment horizontal="center" vertical="center"/>
    </xf>
    <xf numFmtId="0" fontId="14" fillId="2" borderId="0" xfId="0" applyFont="1" applyFill="1" applyBorder="1" applyAlignment="1"/>
    <xf numFmtId="3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5" fontId="20" fillId="0" borderId="13" xfId="1" applyNumberFormat="1" applyFont="1" applyBorder="1"/>
    <xf numFmtId="0" fontId="6" fillId="0" borderId="14" xfId="0" applyFont="1" applyBorder="1" applyAlignment="1">
      <alignment horizontal="center" vertical="center" wrapText="1"/>
    </xf>
    <xf numFmtId="165" fontId="6" fillId="0" borderId="16" xfId="1" applyNumberFormat="1" applyFont="1" applyBorder="1" applyAlignment="1">
      <alignment horizontal="center" vertical="center" wrapText="1"/>
    </xf>
    <xf numFmtId="0" fontId="60" fillId="0" borderId="58" xfId="0" applyFont="1" applyFill="1" applyBorder="1" applyAlignment="1"/>
    <xf numFmtId="0" fontId="6" fillId="0" borderId="8" xfId="0" applyFont="1" applyBorder="1" applyAlignment="1">
      <alignment horizontal="center" vertical="center" wrapText="1"/>
    </xf>
    <xf numFmtId="0" fontId="5" fillId="0" borderId="22" xfId="0" applyFont="1" applyBorder="1"/>
    <xf numFmtId="165" fontId="5" fillId="0" borderId="34" xfId="1" applyNumberFormat="1" applyFont="1" applyBorder="1"/>
    <xf numFmtId="165" fontId="5" fillId="0" borderId="45" xfId="1" applyNumberFormat="1" applyFont="1" applyBorder="1"/>
    <xf numFmtId="0" fontId="5" fillId="0" borderId="48" xfId="0" applyFont="1" applyBorder="1" applyAlignment="1">
      <alignment wrapText="1"/>
    </xf>
    <xf numFmtId="165" fontId="5" fillId="0" borderId="40" xfId="1" applyNumberFormat="1" applyFont="1" applyBorder="1"/>
    <xf numFmtId="3" fontId="36" fillId="0" borderId="22" xfId="0" applyNumberFormat="1" applyFont="1" applyBorder="1" applyAlignment="1">
      <alignment wrapText="1"/>
    </xf>
    <xf numFmtId="165" fontId="5" fillId="0" borderId="34" xfId="1" applyNumberFormat="1" applyFont="1" applyFill="1" applyBorder="1" applyAlignment="1">
      <alignment horizontal="center"/>
    </xf>
    <xf numFmtId="3" fontId="5" fillId="0" borderId="39" xfId="0" applyNumberFormat="1" applyFont="1" applyBorder="1" applyAlignment="1">
      <alignment horizontal="center"/>
    </xf>
    <xf numFmtId="3" fontId="6" fillId="0" borderId="14" xfId="0" applyNumberFormat="1" applyFont="1" applyBorder="1"/>
    <xf numFmtId="165" fontId="6" fillId="0" borderId="16" xfId="1" applyNumberFormat="1" applyFont="1" applyBorder="1"/>
    <xf numFmtId="165" fontId="60" fillId="0" borderId="52" xfId="0" applyNumberFormat="1" applyFont="1" applyFill="1" applyBorder="1" applyAlignment="1"/>
    <xf numFmtId="3" fontId="6" fillId="0" borderId="9" xfId="0" applyNumberFormat="1" applyFont="1" applyBorder="1"/>
    <xf numFmtId="165" fontId="6" fillId="0" borderId="8" xfId="1" applyNumberFormat="1" applyFont="1" applyBorder="1"/>
    <xf numFmtId="0" fontId="6" fillId="0" borderId="9" xfId="0" applyFont="1" applyBorder="1"/>
    <xf numFmtId="165" fontId="14" fillId="0" borderId="0" xfId="1" applyNumberFormat="1" applyFont="1" applyFill="1" applyBorder="1"/>
    <xf numFmtId="165" fontId="0" fillId="0" borderId="0" xfId="1" applyNumberFormat="1" applyFont="1" applyBorder="1"/>
    <xf numFmtId="0" fontId="18" fillId="0" borderId="7" xfId="0" applyFont="1" applyBorder="1" applyAlignment="1">
      <alignment horizontal="right"/>
    </xf>
    <xf numFmtId="0" fontId="64" fillId="0" borderId="24" xfId="0" applyFont="1" applyFill="1" applyBorder="1" applyAlignment="1">
      <alignment wrapText="1"/>
    </xf>
    <xf numFmtId="0" fontId="64" fillId="0" borderId="24" xfId="0" applyFont="1" applyFill="1" applyBorder="1"/>
    <xf numFmtId="0" fontId="2" fillId="0" borderId="0" xfId="0" applyFont="1" applyFill="1"/>
    <xf numFmtId="0" fontId="64" fillId="0" borderId="24" xfId="0" applyFont="1" applyFill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/>
    <xf numFmtId="165" fontId="2" fillId="0" borderId="0" xfId="1" applyNumberFormat="1" applyFont="1" applyAlignment="1">
      <alignment horizontal="right"/>
    </xf>
    <xf numFmtId="166" fontId="2" fillId="0" borderId="0" xfId="1" applyNumberFormat="1" applyFont="1"/>
    <xf numFmtId="165" fontId="34" fillId="0" borderId="0" xfId="1" applyNumberFormat="1" applyFont="1"/>
    <xf numFmtId="165" fontId="71" fillId="0" borderId="0" xfId="1" applyNumberFormat="1" applyFont="1"/>
    <xf numFmtId="165" fontId="72" fillId="0" borderId="0" xfId="1" applyNumberFormat="1" applyFont="1"/>
    <xf numFmtId="165" fontId="73" fillId="0" borderId="0" xfId="1" applyNumberFormat="1" applyFont="1"/>
    <xf numFmtId="3" fontId="13" fillId="0" borderId="0" xfId="0" applyNumberFormat="1" applyFont="1"/>
    <xf numFmtId="165" fontId="13" fillId="0" borderId="0" xfId="0" applyNumberFormat="1" applyFont="1"/>
    <xf numFmtId="3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5" fillId="0" borderId="0" xfId="1" applyNumberFormat="1" applyFont="1" applyBorder="1"/>
    <xf numFmtId="165" fontId="5" fillId="0" borderId="0" xfId="0" applyNumberFormat="1" applyFont="1" applyBorder="1"/>
    <xf numFmtId="0" fontId="2" fillId="2" borderId="7" xfId="0" applyFont="1" applyFill="1" applyBorder="1" applyAlignment="1">
      <alignment horizontal="right"/>
    </xf>
    <xf numFmtId="0" fontId="15" fillId="2" borderId="6" xfId="0" applyFont="1" applyFill="1" applyBorder="1"/>
    <xf numFmtId="165" fontId="4" fillId="2" borderId="31" xfId="0" applyNumberFormat="1" applyFont="1" applyFill="1" applyBorder="1"/>
    <xf numFmtId="165" fontId="14" fillId="2" borderId="36" xfId="1" applyNumberFormat="1" applyFont="1" applyFill="1" applyBorder="1"/>
    <xf numFmtId="0" fontId="59" fillId="0" borderId="55" xfId="0" applyFont="1" applyBorder="1" applyAlignment="1">
      <alignment wrapText="1"/>
    </xf>
    <xf numFmtId="0" fontId="59" fillId="0" borderId="44" xfId="0" applyFont="1" applyBorder="1" applyAlignment="1">
      <alignment wrapText="1"/>
    </xf>
    <xf numFmtId="165" fontId="4" fillId="0" borderId="62" xfId="1" applyNumberFormat="1" applyFont="1" applyBorder="1" applyAlignment="1">
      <alignment horizontal="center"/>
    </xf>
    <xf numFmtId="165" fontId="14" fillId="2" borderId="22" xfId="1" applyNumberFormat="1" applyFont="1" applyFill="1" applyBorder="1"/>
    <xf numFmtId="165" fontId="14" fillId="2" borderId="19" xfId="1" applyNumberFormat="1" applyFont="1" applyFill="1" applyBorder="1"/>
    <xf numFmtId="165" fontId="14" fillId="2" borderId="34" xfId="1" applyNumberFormat="1" applyFont="1" applyFill="1" applyBorder="1"/>
    <xf numFmtId="165" fontId="14" fillId="2" borderId="48" xfId="1" applyNumberFormat="1" applyFont="1" applyFill="1" applyBorder="1"/>
    <xf numFmtId="165" fontId="14" fillId="2" borderId="32" xfId="1" applyNumberFormat="1" applyFont="1" applyFill="1" applyBorder="1"/>
    <xf numFmtId="165" fontId="14" fillId="2" borderId="40" xfId="1" applyNumberFormat="1" applyFont="1" applyFill="1" applyBorder="1"/>
    <xf numFmtId="3" fontId="19" fillId="2" borderId="4" xfId="0" applyNumberFormat="1" applyFont="1" applyFill="1" applyBorder="1" applyAlignment="1">
      <alignment horizontal="center" vertical="center"/>
    </xf>
    <xf numFmtId="165" fontId="4" fillId="0" borderId="67" xfId="1" applyNumberFormat="1" applyFont="1" applyBorder="1" applyAlignment="1">
      <alignment horizontal="center"/>
    </xf>
    <xf numFmtId="0" fontId="59" fillId="0" borderId="24" xfId="0" applyFont="1" applyBorder="1" applyAlignment="1">
      <alignment wrapText="1"/>
    </xf>
    <xf numFmtId="165" fontId="4" fillId="0" borderId="68" xfId="0" applyNumberFormat="1" applyFont="1" applyBorder="1"/>
    <xf numFmtId="0" fontId="16" fillId="0" borderId="53" xfId="0" applyFont="1" applyBorder="1"/>
    <xf numFmtId="165" fontId="40" fillId="2" borderId="54" xfId="1" applyNumberFormat="1" applyFont="1" applyFill="1" applyBorder="1"/>
    <xf numFmtId="3" fontId="19" fillId="2" borderId="19" xfId="0" applyNumberFormat="1" applyFont="1" applyFill="1" applyBorder="1" applyAlignment="1">
      <alignment horizontal="center" vertical="center"/>
    </xf>
    <xf numFmtId="3" fontId="19" fillId="2" borderId="34" xfId="0" applyNumberFormat="1" applyFont="1" applyFill="1" applyBorder="1" applyAlignment="1">
      <alignment horizontal="center" vertical="center"/>
    </xf>
    <xf numFmtId="165" fontId="0" fillId="0" borderId="39" xfId="1" applyNumberFormat="1" applyFont="1" applyBorder="1"/>
    <xf numFmtId="3" fontId="19" fillId="2" borderId="57" xfId="0" applyNumberFormat="1" applyFont="1" applyFill="1" applyBorder="1" applyAlignment="1">
      <alignment horizontal="center" vertical="center"/>
    </xf>
    <xf numFmtId="165" fontId="14" fillId="2" borderId="56" xfId="1" applyNumberFormat="1" applyFont="1" applyFill="1" applyBorder="1"/>
    <xf numFmtId="0" fontId="14" fillId="0" borderId="55" xfId="0" applyFont="1" applyBorder="1" applyAlignment="1">
      <alignment horizontal="left" vertical="center"/>
    </xf>
    <xf numFmtId="165" fontId="3" fillId="0" borderId="33" xfId="1" applyNumberFormat="1" applyFont="1" applyFill="1" applyBorder="1" applyAlignment="1">
      <alignment horizontal="center"/>
    </xf>
    <xf numFmtId="0" fontId="7" fillId="0" borderId="6" xfId="0" applyFont="1" applyBorder="1"/>
    <xf numFmtId="165" fontId="7" fillId="2" borderId="6" xfId="1" applyNumberFormat="1" applyFont="1" applyFill="1" applyBorder="1"/>
    <xf numFmtId="165" fontId="13" fillId="0" borderId="13" xfId="1" applyNumberFormat="1" applyFont="1" applyFill="1" applyBorder="1"/>
    <xf numFmtId="165" fontId="14" fillId="0" borderId="19" xfId="1" applyNumberFormat="1" applyFont="1" applyFill="1" applyBorder="1"/>
    <xf numFmtId="165" fontId="14" fillId="0" borderId="39" xfId="1" applyNumberFormat="1" applyFont="1" applyFill="1" applyBorder="1"/>
    <xf numFmtId="165" fontId="14" fillId="0" borderId="32" xfId="1" applyNumberFormat="1" applyFont="1" applyFill="1" applyBorder="1"/>
    <xf numFmtId="165" fontId="14" fillId="2" borderId="57" xfId="1" applyNumberFormat="1" applyFont="1" applyFill="1" applyBorder="1"/>
    <xf numFmtId="0" fontId="64" fillId="0" borderId="55" xfId="0" applyFont="1" applyBorder="1"/>
    <xf numFmtId="0" fontId="64" fillId="0" borderId="24" xfId="0" applyFont="1" applyBorder="1"/>
    <xf numFmtId="49" fontId="17" fillId="0" borderId="24" xfId="0" applyNumberFormat="1" applyFont="1" applyFill="1" applyBorder="1"/>
    <xf numFmtId="0" fontId="64" fillId="0" borderId="44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/>
    </xf>
    <xf numFmtId="165" fontId="7" fillId="0" borderId="6" xfId="1" applyNumberFormat="1" applyFont="1" applyFill="1" applyBorder="1"/>
    <xf numFmtId="165" fontId="23" fillId="0" borderId="13" xfId="1" applyNumberFormat="1" applyFont="1" applyBorder="1"/>
    <xf numFmtId="0" fontId="0" fillId="0" borderId="13" xfId="0" applyBorder="1" applyAlignment="1">
      <alignment horizontal="center"/>
    </xf>
    <xf numFmtId="0" fontId="44" fillId="0" borderId="10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165" fontId="13" fillId="0" borderId="19" xfId="1" applyNumberFormat="1" applyFont="1" applyFill="1" applyBorder="1"/>
    <xf numFmtId="165" fontId="23" fillId="0" borderId="19" xfId="1" applyNumberFormat="1" applyFont="1" applyBorder="1"/>
    <xf numFmtId="165" fontId="11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4" xfId="0" applyBorder="1"/>
    <xf numFmtId="0" fontId="0" fillId="0" borderId="39" xfId="0" applyBorder="1"/>
    <xf numFmtId="165" fontId="13" fillId="0" borderId="32" xfId="1" applyNumberFormat="1" applyFont="1" applyFill="1" applyBorder="1"/>
    <xf numFmtId="165" fontId="23" fillId="0" borderId="32" xfId="1" applyNumberFormat="1" applyFont="1" applyBorder="1"/>
    <xf numFmtId="165" fontId="11" fillId="0" borderId="32" xfId="1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0" xfId="0" applyBorder="1"/>
    <xf numFmtId="165" fontId="4" fillId="0" borderId="0" xfId="1" applyNumberFormat="1" applyFont="1" applyBorder="1"/>
    <xf numFmtId="0" fontId="4" fillId="0" borderId="0" xfId="0" applyFont="1" applyBorder="1"/>
    <xf numFmtId="165" fontId="68" fillId="0" borderId="0" xfId="5" applyNumberFormat="1" applyFont="1" applyFill="1" applyBorder="1" applyAlignment="1"/>
    <xf numFmtId="0" fontId="7" fillId="0" borderId="2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5" fontId="14" fillId="2" borderId="24" xfId="1" applyNumberFormat="1" applyFont="1" applyFill="1" applyBorder="1"/>
    <xf numFmtId="165" fontId="14" fillId="2" borderId="44" xfId="1" applyNumberFormat="1" applyFont="1" applyFill="1" applyBorder="1"/>
    <xf numFmtId="0" fontId="14" fillId="0" borderId="24" xfId="0" applyFont="1" applyBorder="1" applyAlignment="1">
      <alignment horizontal="center" vertical="center"/>
    </xf>
    <xf numFmtId="49" fontId="14" fillId="0" borderId="44" xfId="0" applyNumberFormat="1" applyFont="1" applyBorder="1" applyAlignment="1">
      <alignment horizontal="center"/>
    </xf>
    <xf numFmtId="0" fontId="14" fillId="0" borderId="24" xfId="0" applyFont="1" applyBorder="1"/>
    <xf numFmtId="0" fontId="14" fillId="0" borderId="44" xfId="0" applyFont="1" applyBorder="1"/>
    <xf numFmtId="49" fontId="14" fillId="2" borderId="24" xfId="0" applyNumberFormat="1" applyFont="1" applyFill="1" applyBorder="1" applyAlignment="1">
      <alignment horizontal="center" vertical="center"/>
    </xf>
    <xf numFmtId="0" fontId="75" fillId="0" borderId="0" xfId="3" applyFont="1" applyFill="1"/>
    <xf numFmtId="164" fontId="74" fillId="0" borderId="0" xfId="3" applyNumberFormat="1" applyFont="1" applyFill="1" applyBorder="1" applyAlignment="1" applyProtection="1">
      <alignment horizontal="centerContinuous" vertical="center"/>
    </xf>
    <xf numFmtId="0" fontId="77" fillId="0" borderId="0" xfId="7" applyFont="1" applyFill="1" applyBorder="1" applyAlignment="1" applyProtection="1"/>
    <xf numFmtId="0" fontId="78" fillId="0" borderId="0" xfId="7" applyFont="1" applyFill="1" applyBorder="1" applyAlignment="1" applyProtection="1">
      <alignment horizontal="right"/>
    </xf>
    <xf numFmtId="0" fontId="79" fillId="0" borderId="22" xfId="3" applyFont="1" applyFill="1" applyBorder="1" applyAlignment="1" applyProtection="1">
      <alignment horizontal="center" vertical="center" wrapText="1"/>
    </xf>
    <xf numFmtId="0" fontId="79" fillId="0" borderId="19" xfId="3" applyFont="1" applyFill="1" applyBorder="1" applyAlignment="1" applyProtection="1">
      <alignment horizontal="center" vertical="center" wrapText="1"/>
    </xf>
    <xf numFmtId="0" fontId="79" fillId="0" borderId="34" xfId="3" applyFont="1" applyFill="1" applyBorder="1" applyAlignment="1" applyProtection="1">
      <alignment horizontal="center" vertical="center" wrapText="1"/>
    </xf>
    <xf numFmtId="0" fontId="80" fillId="0" borderId="14" xfId="3" applyFont="1" applyFill="1" applyBorder="1" applyAlignment="1" applyProtection="1">
      <alignment horizontal="center" vertical="center"/>
    </xf>
    <xf numFmtId="0" fontId="80" fillId="0" borderId="15" xfId="3" applyFont="1" applyFill="1" applyBorder="1" applyAlignment="1" applyProtection="1">
      <alignment horizontal="center" vertical="center"/>
    </xf>
    <xf numFmtId="0" fontId="80" fillId="0" borderId="28" xfId="3" applyFont="1" applyFill="1" applyBorder="1" applyAlignment="1" applyProtection="1">
      <alignment horizontal="center" vertical="center"/>
    </xf>
    <xf numFmtId="0" fontId="81" fillId="0" borderId="2" xfId="3" applyFont="1" applyFill="1" applyBorder="1" applyAlignment="1">
      <alignment horizontal="center"/>
    </xf>
    <xf numFmtId="0" fontId="81" fillId="0" borderId="4" xfId="3" applyFont="1" applyFill="1" applyBorder="1" applyAlignment="1">
      <alignment horizontal="center"/>
    </xf>
    <xf numFmtId="0" fontId="81" fillId="0" borderId="71" xfId="3" applyFont="1" applyFill="1" applyBorder="1" applyAlignment="1">
      <alignment horizontal="center"/>
    </xf>
    <xf numFmtId="0" fontId="80" fillId="0" borderId="22" xfId="3" applyFont="1" applyFill="1" applyBorder="1" applyAlignment="1" applyProtection="1">
      <alignment horizontal="center" vertical="center"/>
    </xf>
    <xf numFmtId="0" fontId="80" fillId="0" borderId="30" xfId="3" applyFont="1" applyFill="1" applyBorder="1" applyProtection="1"/>
    <xf numFmtId="165" fontId="80" fillId="0" borderId="22" xfId="1" applyNumberFormat="1" applyFont="1" applyFill="1" applyBorder="1" applyProtection="1">
      <protection locked="0"/>
    </xf>
    <xf numFmtId="0" fontId="80" fillId="0" borderId="23" xfId="3" applyFont="1" applyFill="1" applyBorder="1" applyAlignment="1" applyProtection="1">
      <alignment horizontal="center" vertical="center"/>
    </xf>
    <xf numFmtId="0" fontId="80" fillId="0" borderId="29" xfId="3" applyFont="1" applyFill="1" applyBorder="1" applyProtection="1"/>
    <xf numFmtId="165" fontId="80" fillId="0" borderId="23" xfId="1" applyNumberFormat="1" applyFont="1" applyFill="1" applyBorder="1" applyProtection="1">
      <protection locked="0"/>
    </xf>
    <xf numFmtId="0" fontId="82" fillId="0" borderId="0" xfId="3" applyFont="1" applyFill="1"/>
    <xf numFmtId="0" fontId="80" fillId="0" borderId="29" xfId="3" applyFont="1" applyFill="1" applyBorder="1" applyAlignment="1" applyProtection="1">
      <alignment wrapText="1"/>
    </xf>
    <xf numFmtId="0" fontId="80" fillId="0" borderId="35" xfId="3" applyFont="1" applyFill="1" applyBorder="1" applyAlignment="1" applyProtection="1">
      <alignment horizontal="center" vertical="center"/>
    </xf>
    <xf numFmtId="0" fontId="80" fillId="0" borderId="49" xfId="3" applyFont="1" applyFill="1" applyBorder="1" applyProtection="1"/>
    <xf numFmtId="165" fontId="80" fillId="0" borderId="48" xfId="1" applyNumberFormat="1" applyFont="1" applyFill="1" applyBorder="1" applyProtection="1">
      <protection locked="0"/>
    </xf>
    <xf numFmtId="165" fontId="83" fillId="0" borderId="43" xfId="1" applyNumberFormat="1" applyFont="1" applyFill="1" applyBorder="1" applyProtection="1"/>
    <xf numFmtId="0" fontId="84" fillId="0" borderId="0" xfId="3" applyFont="1" applyFill="1"/>
    <xf numFmtId="165" fontId="83" fillId="0" borderId="8" xfId="1" applyNumberFormat="1" applyFont="1" applyFill="1" applyBorder="1"/>
    <xf numFmtId="0" fontId="83" fillId="0" borderId="0" xfId="3" applyFont="1" applyFill="1"/>
    <xf numFmtId="9" fontId="83" fillId="0" borderId="8" xfId="1" applyNumberFormat="1" applyFont="1" applyFill="1" applyBorder="1" applyAlignment="1">
      <alignment horizontal="center"/>
    </xf>
    <xf numFmtId="165" fontId="75" fillId="0" borderId="0" xfId="3" applyNumberFormat="1" applyFont="1" applyFill="1"/>
    <xf numFmtId="165" fontId="4" fillId="0" borderId="69" xfId="0" applyNumberFormat="1" applyFont="1" applyBorder="1"/>
    <xf numFmtId="0" fontId="15" fillId="0" borderId="33" xfId="0" applyFont="1" applyFill="1" applyBorder="1" applyAlignment="1">
      <alignment horizontal="center" vertical="center" wrapText="1"/>
    </xf>
    <xf numFmtId="3" fontId="19" fillId="0" borderId="4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/>
    <xf numFmtId="3" fontId="21" fillId="0" borderId="0" xfId="0" applyNumberFormat="1" applyFont="1" applyFill="1" applyBorder="1" applyAlignment="1"/>
    <xf numFmtId="0" fontId="19" fillId="0" borderId="0" xfId="0" applyFont="1" applyFill="1" applyBorder="1" applyAlignment="1"/>
    <xf numFmtId="0" fontId="0" fillId="0" borderId="0" xfId="0" applyFill="1" applyBorder="1"/>
    <xf numFmtId="0" fontId="8" fillId="0" borderId="0" xfId="0" applyFont="1" applyFill="1" applyAlignment="1"/>
    <xf numFmtId="165" fontId="15" fillId="0" borderId="8" xfId="1" applyNumberFormat="1" applyFont="1" applyFill="1" applyBorder="1"/>
    <xf numFmtId="165" fontId="13" fillId="0" borderId="10" xfId="1" applyNumberFormat="1" applyFont="1" applyFill="1" applyBorder="1"/>
    <xf numFmtId="165" fontId="13" fillId="0" borderId="11" xfId="1" applyNumberFormat="1" applyFont="1" applyFill="1" applyBorder="1"/>
    <xf numFmtId="165" fontId="13" fillId="0" borderId="12" xfId="1" applyNumberFormat="1" applyFont="1" applyFill="1" applyBorder="1"/>
    <xf numFmtId="165" fontId="15" fillId="0" borderId="33" xfId="1" applyNumberFormat="1" applyFont="1" applyFill="1" applyBorder="1"/>
    <xf numFmtId="165" fontId="15" fillId="0" borderId="4" xfId="1" applyNumberFormat="1" applyFont="1" applyFill="1" applyBorder="1" applyAlignment="1">
      <alignment horizontal="right"/>
    </xf>
    <xf numFmtId="165" fontId="15" fillId="0" borderId="41" xfId="1" applyNumberFormat="1" applyFont="1" applyFill="1" applyBorder="1" applyAlignment="1">
      <alignment horizontal="right"/>
    </xf>
    <xf numFmtId="165" fontId="15" fillId="0" borderId="9" xfId="1" applyNumberFormat="1" applyFont="1" applyFill="1" applyBorder="1"/>
    <xf numFmtId="165" fontId="13" fillId="0" borderId="3" xfId="1" applyNumberFormat="1" applyFont="1" applyFill="1" applyBorder="1"/>
    <xf numFmtId="165" fontId="13" fillId="0" borderId="31" xfId="1" applyNumberFormat="1" applyFont="1" applyFill="1" applyBorder="1"/>
    <xf numFmtId="165" fontId="0" fillId="0" borderId="0" xfId="0" applyNumberFormat="1" applyFill="1"/>
    <xf numFmtId="165" fontId="0" fillId="0" borderId="0" xfId="0" applyNumberFormat="1" applyBorder="1" applyAlignment="1"/>
    <xf numFmtId="3" fontId="19" fillId="2" borderId="0" xfId="0" applyNumberFormat="1" applyFont="1" applyFill="1" applyBorder="1" applyAlignment="1"/>
    <xf numFmtId="165" fontId="85" fillId="0" borderId="0" xfId="1" applyNumberFormat="1" applyFont="1"/>
    <xf numFmtId="165" fontId="22" fillId="0" borderId="0" xfId="1" applyNumberFormat="1" applyFont="1" applyBorder="1" applyAlignment="1">
      <alignment horizontal="center" wrapText="1"/>
    </xf>
    <xf numFmtId="165" fontId="86" fillId="2" borderId="0" xfId="1" applyNumberFormat="1" applyFont="1" applyFill="1" applyBorder="1" applyAlignment="1"/>
    <xf numFmtId="49" fontId="14" fillId="0" borderId="25" xfId="0" applyNumberFormat="1" applyFont="1" applyBorder="1" applyAlignment="1">
      <alignment horizontal="center"/>
    </xf>
    <xf numFmtId="0" fontId="14" fillId="0" borderId="25" xfId="0" applyFont="1" applyBorder="1"/>
    <xf numFmtId="165" fontId="14" fillId="2" borderId="25" xfId="1" applyNumberFormat="1" applyFont="1" applyFill="1" applyBorder="1"/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4" fillId="0" borderId="66" xfId="0" applyFont="1" applyFill="1" applyBorder="1"/>
    <xf numFmtId="165" fontId="14" fillId="0" borderId="55" xfId="1" applyNumberFormat="1" applyFont="1" applyFill="1" applyBorder="1" applyAlignment="1">
      <alignment horizontal="center" vertical="center"/>
    </xf>
    <xf numFmtId="0" fontId="14" fillId="0" borderId="65" xfId="0" applyFont="1" applyFill="1" applyBorder="1" applyAlignment="1">
      <alignment wrapText="1"/>
    </xf>
    <xf numFmtId="0" fontId="28" fillId="2" borderId="55" xfId="0" applyFont="1" applyFill="1" applyBorder="1" applyAlignment="1">
      <alignment horizontal="center" vertical="center" wrapText="1"/>
    </xf>
    <xf numFmtId="0" fontId="35" fillId="2" borderId="25" xfId="0" applyFont="1" applyFill="1" applyBorder="1" applyAlignment="1">
      <alignment horizontal="center" vertical="center" wrapText="1"/>
    </xf>
    <xf numFmtId="3" fontId="28" fillId="2" borderId="31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3" xfId="0" applyNumberFormat="1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41" xfId="0" applyFont="1" applyBorder="1" applyAlignment="1">
      <alignment horizontal="left" wrapText="1"/>
    </xf>
    <xf numFmtId="0" fontId="16" fillId="0" borderId="70" xfId="0" applyFont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65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67" fillId="0" borderId="0" xfId="0" applyFont="1" applyAlignment="1">
      <alignment horizontal="center"/>
    </xf>
    <xf numFmtId="0" fontId="43" fillId="0" borderId="22" xfId="0" applyFont="1" applyBorder="1" applyAlignment="1">
      <alignment horizontal="left" wrapText="1"/>
    </xf>
    <xf numFmtId="0" fontId="63" fillId="0" borderId="19" xfId="0" applyFont="1" applyBorder="1" applyAlignment="1">
      <alignment horizontal="left" wrapText="1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47" fillId="0" borderId="12" xfId="0" applyFont="1" applyBorder="1" applyAlignment="1">
      <alignment horizontal="left"/>
    </xf>
    <xf numFmtId="0" fontId="47" fillId="0" borderId="64" xfId="0" applyFont="1" applyBorder="1" applyAlignment="1">
      <alignment horizontal="left"/>
    </xf>
    <xf numFmtId="0" fontId="47" fillId="0" borderId="37" xfId="0" applyFont="1" applyBorder="1" applyAlignment="1">
      <alignment horizontal="left"/>
    </xf>
    <xf numFmtId="0" fontId="16" fillId="0" borderId="35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48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0" fillId="0" borderId="22" xfId="0" applyFont="1" applyBorder="1" applyAlignment="1">
      <alignment horizontal="left" wrapText="1"/>
    </xf>
    <xf numFmtId="0" fontId="0" fillId="0" borderId="19" xfId="0" applyFont="1" applyBorder="1" applyAlignment="1">
      <alignment horizontal="left" wrapText="1"/>
    </xf>
    <xf numFmtId="0" fontId="13" fillId="0" borderId="23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11" xfId="0" applyFont="1" applyBorder="1" applyAlignment="1"/>
    <xf numFmtId="0" fontId="13" fillId="0" borderId="65" xfId="0" applyFont="1" applyBorder="1" applyAlignment="1"/>
    <xf numFmtId="0" fontId="13" fillId="0" borderId="36" xfId="0" applyFont="1" applyBorder="1" applyAlignment="1"/>
    <xf numFmtId="0" fontId="13" fillId="0" borderId="22" xfId="0" applyFont="1" applyBorder="1" applyAlignment="1">
      <alignment horizontal="left" wrapText="1"/>
    </xf>
    <xf numFmtId="0" fontId="13" fillId="0" borderId="19" xfId="0" applyFont="1" applyBorder="1" applyAlignment="1">
      <alignment horizontal="left" wrapText="1"/>
    </xf>
    <xf numFmtId="0" fontId="14" fillId="0" borderId="23" xfId="0" applyFont="1" applyBorder="1" applyAlignment="1"/>
    <xf numFmtId="0" fontId="14" fillId="0" borderId="13" xfId="0" applyFont="1" applyBorder="1" applyAlignment="1"/>
    <xf numFmtId="0" fontId="14" fillId="0" borderId="59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23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6" fillId="0" borderId="48" xfId="0" applyFont="1" applyBorder="1" applyAlignment="1">
      <alignment horizontal="center" wrapText="1"/>
    </xf>
    <xf numFmtId="0" fontId="16" fillId="0" borderId="32" xfId="0" applyFont="1" applyBorder="1" applyAlignment="1">
      <alignment horizontal="center" wrapText="1"/>
    </xf>
    <xf numFmtId="0" fontId="14" fillId="0" borderId="11" xfId="0" applyFont="1" applyBorder="1" applyAlignment="1">
      <alignment horizontal="left" wrapText="1"/>
    </xf>
    <xf numFmtId="0" fontId="14" fillId="0" borderId="65" xfId="0" applyFont="1" applyBorder="1" applyAlignment="1">
      <alignment horizontal="left" wrapText="1"/>
    </xf>
    <xf numFmtId="0" fontId="14" fillId="0" borderId="36" xfId="0" applyFont="1" applyBorder="1" applyAlignment="1">
      <alignment horizontal="left" wrapText="1"/>
    </xf>
    <xf numFmtId="0" fontId="19" fillId="0" borderId="62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5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7" fillId="0" borderId="55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0" fillId="0" borderId="0" xfId="0" applyAlignment="1">
      <alignment horizontal="center"/>
    </xf>
    <xf numFmtId="164" fontId="15" fillId="0" borderId="0" xfId="3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left" vertical="center" wrapText="1"/>
    </xf>
    <xf numFmtId="0" fontId="15" fillId="0" borderId="41" xfId="3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horizontal="center"/>
    </xf>
    <xf numFmtId="0" fontId="60" fillId="0" borderId="26" xfId="0" applyFont="1" applyFill="1" applyBorder="1" applyAlignment="1">
      <alignment horizontal="right"/>
    </xf>
    <xf numFmtId="0" fontId="60" fillId="0" borderId="1" xfId="0" applyFont="1" applyFill="1" applyBorder="1" applyAlignment="1">
      <alignment horizontal="right"/>
    </xf>
    <xf numFmtId="0" fontId="60" fillId="0" borderId="31" xfId="0" applyFont="1" applyFill="1" applyBorder="1" applyAlignment="1">
      <alignment horizontal="right"/>
    </xf>
    <xf numFmtId="0" fontId="60" fillId="0" borderId="7" xfId="0" applyFont="1" applyFill="1" applyBorder="1" applyAlignment="1">
      <alignment horizontal="right"/>
    </xf>
    <xf numFmtId="165" fontId="60" fillId="0" borderId="5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38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37" fillId="0" borderId="0" xfId="0" applyFont="1" applyAlignment="1">
      <alignment horizontal="center"/>
    </xf>
    <xf numFmtId="164" fontId="74" fillId="0" borderId="0" xfId="3" applyNumberFormat="1" applyFont="1" applyFill="1" applyBorder="1" applyAlignment="1" applyProtection="1">
      <alignment horizontal="center" vertical="center" wrapText="1"/>
    </xf>
    <xf numFmtId="0" fontId="83" fillId="0" borderId="14" xfId="3" applyFont="1" applyFill="1" applyBorder="1" applyAlignment="1" applyProtection="1">
      <alignment horizontal="left"/>
    </xf>
    <xf numFmtId="0" fontId="83" fillId="0" borderId="15" xfId="3" applyFont="1" applyFill="1" applyBorder="1" applyAlignment="1" applyProtection="1">
      <alignment horizontal="left"/>
    </xf>
    <xf numFmtId="0" fontId="83" fillId="0" borderId="9" xfId="3" applyFont="1" applyFill="1" applyBorder="1" applyAlignment="1">
      <alignment horizontal="center" wrapText="1"/>
    </xf>
    <xf numFmtId="0" fontId="83" fillId="0" borderId="33" xfId="3" applyFont="1" applyFill="1" applyBorder="1" applyAlignment="1">
      <alignment horizontal="center" wrapText="1"/>
    </xf>
    <xf numFmtId="0" fontId="83" fillId="0" borderId="9" xfId="3" applyFont="1" applyFill="1" applyBorder="1" applyAlignment="1">
      <alignment horizontal="center"/>
    </xf>
    <xf numFmtId="0" fontId="83" fillId="0" borderId="41" xfId="3" applyFont="1" applyFill="1" applyBorder="1" applyAlignment="1">
      <alignment horizontal="center"/>
    </xf>
  </cellXfs>
  <cellStyles count="8">
    <cellStyle name="Ezres" xfId="1" builtinId="3"/>
    <cellStyle name="Ezres 2" xfId="2"/>
    <cellStyle name="Ezres 2 2" xfId="4"/>
    <cellStyle name="Ezres 2 3" xfId="6"/>
    <cellStyle name="Normál" xfId="0" builtinId="0"/>
    <cellStyle name="Normál 2" xfId="5"/>
    <cellStyle name="Normál_Adósságotkeletkeztető1" xfId="7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6038195" y="1693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9</xdr:row>
      <xdr:rowOff>139065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6038195" y="2135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4" name="Szövegdoboz 3"/>
        <xdr:cNvSpPr txBox="1"/>
      </xdr:nvSpPr>
      <xdr:spPr>
        <a:xfrm>
          <a:off x="16038195" y="250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6038195" y="3110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6038195" y="3278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7" name="Szövegdoboz 6"/>
        <xdr:cNvSpPr txBox="1"/>
      </xdr:nvSpPr>
      <xdr:spPr>
        <a:xfrm>
          <a:off x="16038195" y="3446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8" name="Szövegdoboz 7"/>
        <xdr:cNvSpPr txBox="1"/>
      </xdr:nvSpPr>
      <xdr:spPr>
        <a:xfrm>
          <a:off x="16038195" y="39566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9" name="Szövegdoboz 8"/>
        <xdr:cNvSpPr txBox="1"/>
      </xdr:nvSpPr>
      <xdr:spPr>
        <a:xfrm>
          <a:off x="16038195" y="46653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10" name="Szövegdoboz 9"/>
        <xdr:cNvSpPr txBox="1"/>
      </xdr:nvSpPr>
      <xdr:spPr>
        <a:xfrm>
          <a:off x="16038195" y="49168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11" name="Szövegdoboz 10"/>
        <xdr:cNvSpPr txBox="1"/>
      </xdr:nvSpPr>
      <xdr:spPr>
        <a:xfrm>
          <a:off x="16038195" y="5084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18</xdr:row>
      <xdr:rowOff>139065</xdr:rowOff>
    </xdr:from>
    <xdr:ext cx="184731" cy="264560"/>
    <xdr:sp macro="" textlink="">
      <xdr:nvSpPr>
        <xdr:cNvPr id="12" name="Szövegdoboz 11"/>
        <xdr:cNvSpPr txBox="1"/>
      </xdr:nvSpPr>
      <xdr:spPr>
        <a:xfrm>
          <a:off x="16038195" y="52520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19</xdr:row>
      <xdr:rowOff>139065</xdr:rowOff>
    </xdr:from>
    <xdr:ext cx="184731" cy="264560"/>
    <xdr:sp macro="" textlink="">
      <xdr:nvSpPr>
        <xdr:cNvPr id="13" name="Szövegdoboz 12"/>
        <xdr:cNvSpPr txBox="1"/>
      </xdr:nvSpPr>
      <xdr:spPr>
        <a:xfrm>
          <a:off x="16038195" y="541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20</xdr:row>
      <xdr:rowOff>139065</xdr:rowOff>
    </xdr:from>
    <xdr:ext cx="184731" cy="264560"/>
    <xdr:sp macro="" textlink="">
      <xdr:nvSpPr>
        <xdr:cNvPr id="14" name="Szövegdoboz 13"/>
        <xdr:cNvSpPr txBox="1"/>
      </xdr:nvSpPr>
      <xdr:spPr>
        <a:xfrm>
          <a:off x="16038195" y="5587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21</xdr:row>
      <xdr:rowOff>139065</xdr:rowOff>
    </xdr:from>
    <xdr:ext cx="184731" cy="264560"/>
    <xdr:sp macro="" textlink="">
      <xdr:nvSpPr>
        <xdr:cNvPr id="15" name="Szövegdoboz 14"/>
        <xdr:cNvSpPr txBox="1"/>
      </xdr:nvSpPr>
      <xdr:spPr>
        <a:xfrm>
          <a:off x="16038195" y="5755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16" name="Szövegdoboz 15"/>
        <xdr:cNvSpPr txBox="1"/>
      </xdr:nvSpPr>
      <xdr:spPr>
        <a:xfrm>
          <a:off x="16038195" y="5922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17" name="Szövegdoboz 16"/>
        <xdr:cNvSpPr txBox="1"/>
      </xdr:nvSpPr>
      <xdr:spPr>
        <a:xfrm>
          <a:off x="16038195" y="631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18" name="Szövegdoboz 17"/>
        <xdr:cNvSpPr txBox="1"/>
      </xdr:nvSpPr>
      <xdr:spPr>
        <a:xfrm>
          <a:off x="16038195" y="6577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19" name="Szövegdoboz 18"/>
        <xdr:cNvSpPr txBox="1"/>
      </xdr:nvSpPr>
      <xdr:spPr>
        <a:xfrm>
          <a:off x="16038195" y="68065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20" name="Szövegdoboz 19"/>
        <xdr:cNvSpPr txBox="1"/>
      </xdr:nvSpPr>
      <xdr:spPr>
        <a:xfrm>
          <a:off x="16038195" y="6974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21" name="Szövegdoboz 20"/>
        <xdr:cNvSpPr txBox="1"/>
      </xdr:nvSpPr>
      <xdr:spPr>
        <a:xfrm>
          <a:off x="16038195" y="72409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22" name="Szövegdoboz 21"/>
        <xdr:cNvSpPr txBox="1"/>
      </xdr:nvSpPr>
      <xdr:spPr>
        <a:xfrm>
          <a:off x="16038195" y="7408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23" name="Szövegdoboz 22"/>
        <xdr:cNvSpPr txBox="1"/>
      </xdr:nvSpPr>
      <xdr:spPr>
        <a:xfrm>
          <a:off x="16038195" y="7873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24" name="Szövegdoboz 23"/>
        <xdr:cNvSpPr txBox="1"/>
      </xdr:nvSpPr>
      <xdr:spPr>
        <a:xfrm>
          <a:off x="16038195" y="8041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25" name="Szövegdoboz 24"/>
        <xdr:cNvSpPr txBox="1"/>
      </xdr:nvSpPr>
      <xdr:spPr>
        <a:xfrm>
          <a:off x="16038195" y="8208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26" name="Szövegdoboz 25"/>
        <xdr:cNvSpPr txBox="1"/>
      </xdr:nvSpPr>
      <xdr:spPr>
        <a:xfrm>
          <a:off x="16038195" y="8376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27" name="Szövegdoboz 26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28" name="Szövegdoboz 27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29" name="Szövegdoboz 28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0" name="Szövegdoboz 29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1" name="Szövegdoboz 30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2" name="Szövegdoboz 31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33" name="Szövegdoboz 32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opLeftCell="A31" zoomScaleNormal="100" workbookViewId="0">
      <selection activeCell="K38" sqref="K38:K39"/>
    </sheetView>
  </sheetViews>
  <sheetFormatPr defaultRowHeight="14.25" x14ac:dyDescent="0.2"/>
  <cols>
    <col min="1" max="1" width="37.85546875" style="97" customWidth="1"/>
    <col min="2" max="2" width="15.28515625" style="97" customWidth="1"/>
    <col min="3" max="4" width="13.42578125" style="97" customWidth="1"/>
    <col min="5" max="5" width="17" style="111" customWidth="1"/>
    <col min="6" max="6" width="17.140625" style="130" bestFit="1" customWidth="1"/>
    <col min="8" max="8" width="16.85546875" style="336" bestFit="1" customWidth="1"/>
    <col min="9" max="9" width="23" customWidth="1"/>
    <col min="10" max="10" width="14.7109375" style="336" bestFit="1" customWidth="1"/>
  </cols>
  <sheetData>
    <row r="1" spans="1:10" ht="37.5" customHeight="1" x14ac:dyDescent="0.25">
      <c r="A1" s="667" t="s">
        <v>206</v>
      </c>
      <c r="B1" s="667"/>
      <c r="C1" s="667"/>
      <c r="D1" s="667"/>
      <c r="E1" s="667"/>
    </row>
    <row r="2" spans="1:10" ht="15" x14ac:dyDescent="0.25">
      <c r="A2" s="107"/>
      <c r="B2" s="107"/>
      <c r="C2" s="107"/>
      <c r="D2" s="107"/>
      <c r="E2" s="108"/>
    </row>
    <row r="3" spans="1:10" ht="15" x14ac:dyDescent="0.25">
      <c r="A3" s="107"/>
      <c r="B3" s="107"/>
      <c r="C3" s="107"/>
      <c r="D3" s="107"/>
      <c r="E3" s="108"/>
    </row>
    <row r="4" spans="1:10" ht="18.75" customHeight="1" thickBot="1" x14ac:dyDescent="0.25">
      <c r="A4" s="131"/>
      <c r="B4" s="131"/>
      <c r="C4" s="520"/>
      <c r="D4" s="520"/>
      <c r="E4" s="533"/>
    </row>
    <row r="5" spans="1:10" s="59" customFormat="1" ht="12" customHeight="1" x14ac:dyDescent="0.2">
      <c r="A5" s="668" t="s">
        <v>110</v>
      </c>
      <c r="B5" s="670" t="s">
        <v>274</v>
      </c>
      <c r="C5" s="670" t="s">
        <v>275</v>
      </c>
      <c r="D5" s="670" t="s">
        <v>276</v>
      </c>
      <c r="E5" s="662" t="s">
        <v>277</v>
      </c>
      <c r="F5" s="103"/>
      <c r="H5" s="103"/>
      <c r="J5" s="103"/>
    </row>
    <row r="6" spans="1:10" s="59" customFormat="1" ht="51" customHeight="1" thickBot="1" x14ac:dyDescent="0.25">
      <c r="A6" s="669"/>
      <c r="B6" s="671"/>
      <c r="C6" s="671"/>
      <c r="D6" s="671"/>
      <c r="E6" s="663"/>
      <c r="F6" s="103"/>
      <c r="H6" s="103"/>
      <c r="J6" s="103"/>
    </row>
    <row r="7" spans="1:10" s="59" customFormat="1" ht="33.75" customHeight="1" thickBot="1" x14ac:dyDescent="0.3">
      <c r="A7" s="311" t="s">
        <v>78</v>
      </c>
      <c r="B7" s="190">
        <f>B8+B16+B15</f>
        <v>939385621</v>
      </c>
      <c r="C7" s="190">
        <f>C8+C16</f>
        <v>4321858</v>
      </c>
      <c r="D7" s="190">
        <f>D8+D16</f>
        <v>0</v>
      </c>
      <c r="E7" s="310">
        <f t="shared" ref="E7:E20" si="0">D7+C7+B7</f>
        <v>943707479</v>
      </c>
      <c r="F7" s="103"/>
      <c r="H7" s="103"/>
      <c r="J7" s="103"/>
    </row>
    <row r="8" spans="1:10" s="59" customFormat="1" ht="33.75" customHeight="1" x14ac:dyDescent="0.25">
      <c r="A8" s="189" t="s">
        <v>81</v>
      </c>
      <c r="B8" s="309">
        <f t="shared" ref="B8:D8" si="1">SUM(B9:B13)</f>
        <v>332965331</v>
      </c>
      <c r="C8" s="309">
        <f t="shared" si="1"/>
        <v>0</v>
      </c>
      <c r="D8" s="309">
        <f t="shared" si="1"/>
        <v>0</v>
      </c>
      <c r="E8" s="406">
        <f t="shared" si="0"/>
        <v>332965331</v>
      </c>
      <c r="F8" s="103"/>
      <c r="H8" s="103"/>
      <c r="J8" s="103"/>
    </row>
    <row r="9" spans="1:10" s="59" customFormat="1" ht="36" customHeight="1" x14ac:dyDescent="0.25">
      <c r="A9" s="306" t="s">
        <v>79</v>
      </c>
      <c r="B9" s="191">
        <v>237949405</v>
      </c>
      <c r="C9" s="192"/>
      <c r="D9" s="221"/>
      <c r="E9" s="406">
        <f t="shared" si="0"/>
        <v>237949405</v>
      </c>
      <c r="F9" s="103"/>
      <c r="H9" s="103"/>
      <c r="J9" s="103"/>
    </row>
    <row r="10" spans="1:10" s="59" customFormat="1" ht="46.5" customHeight="1" x14ac:dyDescent="0.25">
      <c r="A10" s="306" t="s">
        <v>185</v>
      </c>
      <c r="B10" s="193">
        <f>66874428+7818120</f>
        <v>74692548</v>
      </c>
      <c r="C10" s="192"/>
      <c r="D10" s="221"/>
      <c r="E10" s="315">
        <f t="shared" si="0"/>
        <v>74692548</v>
      </c>
      <c r="F10" s="103"/>
      <c r="H10" s="103"/>
      <c r="J10" s="103"/>
    </row>
    <row r="11" spans="1:10" s="59" customFormat="1" ht="40.5" customHeight="1" x14ac:dyDescent="0.25">
      <c r="A11" s="306" t="s">
        <v>80</v>
      </c>
      <c r="B11" s="193">
        <v>13219578</v>
      </c>
      <c r="C11" s="194"/>
      <c r="D11" s="222"/>
      <c r="E11" s="315">
        <f t="shared" si="0"/>
        <v>13219578</v>
      </c>
      <c r="F11" s="103"/>
      <c r="H11" s="103"/>
      <c r="J11" s="103"/>
    </row>
    <row r="12" spans="1:10" s="59" customFormat="1" ht="51.75" customHeight="1" x14ac:dyDescent="0.25">
      <c r="A12" s="306" t="s">
        <v>351</v>
      </c>
      <c r="B12" s="193">
        <v>7103800</v>
      </c>
      <c r="C12" s="194"/>
      <c r="D12" s="222"/>
      <c r="E12" s="315">
        <f t="shared" si="0"/>
        <v>7103800</v>
      </c>
      <c r="F12" s="103"/>
      <c r="H12" s="103"/>
      <c r="J12" s="103"/>
    </row>
    <row r="13" spans="1:10" s="59" customFormat="1" ht="66" customHeight="1" x14ac:dyDescent="0.25">
      <c r="A13" s="306" t="s">
        <v>352</v>
      </c>
      <c r="B13" s="193"/>
      <c r="C13" s="194"/>
      <c r="D13" s="222"/>
      <c r="E13" s="315">
        <f t="shared" si="0"/>
        <v>0</v>
      </c>
      <c r="F13" s="103"/>
      <c r="H13" s="103"/>
      <c r="J13" s="103"/>
    </row>
    <row r="14" spans="1:10" s="162" customFormat="1" ht="66" customHeight="1" x14ac:dyDescent="0.25">
      <c r="A14" s="307" t="s">
        <v>187</v>
      </c>
      <c r="B14" s="308"/>
      <c r="C14" s="196"/>
      <c r="D14" s="223"/>
      <c r="E14" s="315">
        <f t="shared" si="0"/>
        <v>0</v>
      </c>
      <c r="F14" s="161"/>
      <c r="H14" s="161"/>
      <c r="J14" s="161"/>
    </row>
    <row r="15" spans="1:10" s="162" customFormat="1" ht="66" customHeight="1" x14ac:dyDescent="0.25">
      <c r="A15" s="307" t="s">
        <v>219</v>
      </c>
      <c r="B15" s="195"/>
      <c r="C15" s="196"/>
      <c r="D15" s="223"/>
      <c r="E15" s="315">
        <f t="shared" si="0"/>
        <v>0</v>
      </c>
      <c r="F15" s="161"/>
      <c r="H15" s="161"/>
      <c r="J15" s="161"/>
    </row>
    <row r="16" spans="1:10" s="162" customFormat="1" ht="58.5" customHeight="1" thickBot="1" x14ac:dyDescent="0.3">
      <c r="A16" s="412" t="s">
        <v>166</v>
      </c>
      <c r="B16" s="413">
        <f>'Bevétel Önkormányzat 2. '!B29-'Bevétel 1.melléklet'!B8</f>
        <v>606420290</v>
      </c>
      <c r="C16" s="208">
        <f>'Bevétel Polg.Hivatal 5. '!B12</f>
        <v>4321858</v>
      </c>
      <c r="D16" s="414"/>
      <c r="E16" s="409">
        <f t="shared" si="0"/>
        <v>610742148</v>
      </c>
      <c r="F16" s="161"/>
      <c r="H16" s="161"/>
      <c r="J16" s="161"/>
    </row>
    <row r="17" spans="1:13" s="164" customFormat="1" ht="41.25" customHeight="1" thickBot="1" x14ac:dyDescent="0.3">
      <c r="A17" s="188" t="s">
        <v>82</v>
      </c>
      <c r="B17" s="410">
        <f t="shared" ref="B17:D17" si="2">SUM(B18:B19)</f>
        <v>321547412</v>
      </c>
      <c r="C17" s="410">
        <f t="shared" si="2"/>
        <v>0</v>
      </c>
      <c r="D17" s="410">
        <f t="shared" si="2"/>
        <v>0</v>
      </c>
      <c r="E17" s="411">
        <f t="shared" si="0"/>
        <v>321547412</v>
      </c>
      <c r="F17" s="163"/>
      <c r="H17" s="163"/>
      <c r="J17" s="163"/>
    </row>
    <row r="18" spans="1:13" s="59" customFormat="1" ht="43.5" x14ac:dyDescent="0.25">
      <c r="A18" s="189" t="s">
        <v>137</v>
      </c>
      <c r="B18" s="191"/>
      <c r="C18" s="192"/>
      <c r="D18" s="192"/>
      <c r="E18" s="309">
        <f t="shared" si="0"/>
        <v>0</v>
      </c>
      <c r="F18" s="103"/>
      <c r="H18" s="103"/>
      <c r="J18" s="103"/>
    </row>
    <row r="19" spans="1:13" s="59" customFormat="1" ht="48.75" customHeight="1" thickBot="1" x14ac:dyDescent="0.3">
      <c r="A19" s="312" t="s">
        <v>83</v>
      </c>
      <c r="B19" s="198">
        <f>'Bevétel Önkormányzat 2. '!C29</f>
        <v>321547412</v>
      </c>
      <c r="C19" s="199"/>
      <c r="D19" s="199"/>
      <c r="E19" s="197">
        <f t="shared" si="0"/>
        <v>321547412</v>
      </c>
      <c r="F19" s="103"/>
      <c r="H19" s="103"/>
      <c r="J19" s="103"/>
    </row>
    <row r="20" spans="1:13" s="133" customFormat="1" ht="45" customHeight="1" thickBot="1" x14ac:dyDescent="0.3">
      <c r="A20" s="311" t="s">
        <v>71</v>
      </c>
      <c r="B20" s="417">
        <f t="shared" ref="B20:D20" si="3">B22+B23+B26+B21</f>
        <v>113639027</v>
      </c>
      <c r="C20" s="417">
        <f t="shared" si="3"/>
        <v>0</v>
      </c>
      <c r="D20" s="417">
        <f t="shared" si="3"/>
        <v>0</v>
      </c>
      <c r="E20" s="310">
        <f t="shared" si="0"/>
        <v>113639027</v>
      </c>
      <c r="F20" s="132"/>
      <c r="H20" s="132"/>
      <c r="J20" s="132"/>
    </row>
    <row r="21" spans="1:13" s="133" customFormat="1" ht="45" customHeight="1" x14ac:dyDescent="0.25">
      <c r="A21" s="332" t="s">
        <v>208</v>
      </c>
      <c r="B21" s="422"/>
      <c r="C21" s="422"/>
      <c r="D21" s="422"/>
      <c r="E21" s="314"/>
      <c r="F21" s="132"/>
      <c r="H21" s="132"/>
      <c r="J21" s="132"/>
    </row>
    <row r="22" spans="1:13" s="162" customFormat="1" ht="36" customHeight="1" x14ac:dyDescent="0.25">
      <c r="A22" s="333" t="s">
        <v>72</v>
      </c>
      <c r="B22" s="415">
        <v>17239331</v>
      </c>
      <c r="C22" s="416"/>
      <c r="D22" s="416"/>
      <c r="E22" s="406">
        <f t="shared" ref="E22:E33" si="4">D22+C22+B22</f>
        <v>17239331</v>
      </c>
      <c r="F22" s="161"/>
      <c r="H22" s="161"/>
      <c r="J22" s="161"/>
    </row>
    <row r="23" spans="1:13" s="162" customFormat="1" ht="46.5" customHeight="1" x14ac:dyDescent="0.25">
      <c r="A23" s="333" t="s">
        <v>73</v>
      </c>
      <c r="B23" s="200">
        <f>SUM(B24:B25)</f>
        <v>87880110</v>
      </c>
      <c r="C23" s="200">
        <f>SUM(C24:C25)</f>
        <v>0</v>
      </c>
      <c r="D23" s="200">
        <f>SUM(D24:D25)</f>
        <v>0</v>
      </c>
      <c r="E23" s="315">
        <f t="shared" si="4"/>
        <v>87880110</v>
      </c>
      <c r="F23" s="161"/>
      <c r="H23" s="161"/>
      <c r="J23" s="161"/>
    </row>
    <row r="24" spans="1:13" s="162" customFormat="1" ht="67.5" customHeight="1" x14ac:dyDescent="0.25">
      <c r="A24" s="334" t="s">
        <v>74</v>
      </c>
      <c r="B24" s="200">
        <v>87880110</v>
      </c>
      <c r="C24" s="313"/>
      <c r="D24" s="313"/>
      <c r="E24" s="315">
        <f t="shared" si="4"/>
        <v>87880110</v>
      </c>
      <c r="F24" s="161"/>
      <c r="H24" s="161"/>
      <c r="J24" s="161"/>
    </row>
    <row r="25" spans="1:13" s="59" customFormat="1" ht="24.75" customHeight="1" thickBot="1" x14ac:dyDescent="0.3">
      <c r="A25" s="334" t="s">
        <v>75</v>
      </c>
      <c r="B25" s="340"/>
      <c r="C25" s="206"/>
      <c r="D25" s="206"/>
      <c r="E25" s="409">
        <f t="shared" si="4"/>
        <v>0</v>
      </c>
      <c r="F25" s="103"/>
      <c r="H25" s="103"/>
      <c r="J25" s="103"/>
    </row>
    <row r="26" spans="1:13" s="162" customFormat="1" ht="44.25" thickBot="1" x14ac:dyDescent="0.3">
      <c r="A26" s="335" t="s">
        <v>232</v>
      </c>
      <c r="B26" s="418">
        <v>8519586</v>
      </c>
      <c r="C26" s="419"/>
      <c r="D26" s="420"/>
      <c r="E26" s="421">
        <f t="shared" si="4"/>
        <v>8519586</v>
      </c>
      <c r="F26" s="161"/>
      <c r="H26" s="161"/>
      <c r="J26" s="161"/>
    </row>
    <row r="27" spans="1:13" s="59" customFormat="1" ht="38.25" customHeight="1" thickBot="1" x14ac:dyDescent="0.3">
      <c r="A27" s="188" t="s">
        <v>76</v>
      </c>
      <c r="B27" s="190">
        <f>'Bevétel Önkormányzat 2. '!E29</f>
        <v>151479387</v>
      </c>
      <c r="C27" s="190">
        <f>'Bevétel Polg.Hivatal 5. '!E12</f>
        <v>399762</v>
      </c>
      <c r="D27" s="190">
        <f>'Bevétel Könyvtár-Műv.h. 7.'!E10</f>
        <v>1105152</v>
      </c>
      <c r="E27" s="310">
        <f t="shared" si="4"/>
        <v>152984301</v>
      </c>
      <c r="F27" s="103"/>
      <c r="H27" s="103"/>
      <c r="J27" s="103"/>
    </row>
    <row r="28" spans="1:13" ht="32.25" customHeight="1" thickBot="1" x14ac:dyDescent="0.3">
      <c r="A28" s="188" t="s">
        <v>77</v>
      </c>
      <c r="B28" s="190">
        <f>'Bevétel Önkormányzat 2. '!F29</f>
        <v>6302140</v>
      </c>
      <c r="C28" s="316">
        <f>'Bevétel Polg.Hivatal 5. '!F12</f>
        <v>3937</v>
      </c>
      <c r="D28" s="316"/>
      <c r="E28" s="310">
        <f t="shared" si="4"/>
        <v>6306077</v>
      </c>
    </row>
    <row r="29" spans="1:13" ht="32.25" customHeight="1" thickBot="1" x14ac:dyDescent="0.3">
      <c r="A29" s="188" t="s">
        <v>93</v>
      </c>
      <c r="B29" s="190">
        <f>'Bevétel Önkormányzat 2. '!G29</f>
        <v>8472664</v>
      </c>
      <c r="C29" s="316"/>
      <c r="D29" s="317"/>
      <c r="E29" s="310">
        <f t="shared" si="4"/>
        <v>8472664</v>
      </c>
    </row>
    <row r="30" spans="1:13" s="59" customFormat="1" ht="48.75" customHeight="1" thickBot="1" x14ac:dyDescent="0.3">
      <c r="A30" s="188" t="s">
        <v>84</v>
      </c>
      <c r="B30" s="190">
        <f>'Bevétel Önkormányzat 2. '!H29</f>
        <v>35433</v>
      </c>
      <c r="C30" s="190">
        <f>SUM(C31:C32)</f>
        <v>0</v>
      </c>
      <c r="D30" s="190">
        <f>SUM(D31:D32)</f>
        <v>0</v>
      </c>
      <c r="E30" s="310">
        <f t="shared" si="4"/>
        <v>35433</v>
      </c>
      <c r="F30" s="103"/>
      <c r="H30" s="103"/>
      <c r="J30" s="103"/>
    </row>
    <row r="31" spans="1:13" s="59" customFormat="1" ht="63.75" customHeight="1" x14ac:dyDescent="0.25">
      <c r="A31" s="401" t="s">
        <v>191</v>
      </c>
      <c r="B31" s="402"/>
      <c r="C31" s="403"/>
      <c r="D31" s="404"/>
      <c r="E31" s="314">
        <f t="shared" si="4"/>
        <v>0</v>
      </c>
      <c r="F31" s="103"/>
      <c r="H31" s="478"/>
      <c r="J31" s="103"/>
      <c r="M31" s="305"/>
    </row>
    <row r="32" spans="1:13" s="59" customFormat="1" ht="48.75" customHeight="1" x14ac:dyDescent="0.25">
      <c r="A32" s="405" t="s">
        <v>192</v>
      </c>
      <c r="B32" s="193"/>
      <c r="C32" s="194"/>
      <c r="D32" s="221"/>
      <c r="E32" s="406">
        <f t="shared" si="4"/>
        <v>0</v>
      </c>
      <c r="F32" s="103"/>
      <c r="H32" s="103"/>
      <c r="J32" s="103"/>
    </row>
    <row r="33" spans="1:10" s="68" customFormat="1" ht="40.5" customHeight="1" thickBot="1" x14ac:dyDescent="0.3">
      <c r="A33" s="202" t="s">
        <v>94</v>
      </c>
      <c r="B33" s="407">
        <f>B7+B17+B20+B30+B29+B27+B28</f>
        <v>1540861684</v>
      </c>
      <c r="C33" s="407">
        <f t="shared" ref="C33:D33" si="5">C7+C17+C20+C30+C29+C27+C28</f>
        <v>4725557</v>
      </c>
      <c r="D33" s="408">
        <f t="shared" si="5"/>
        <v>1105152</v>
      </c>
      <c r="E33" s="409">
        <f t="shared" si="4"/>
        <v>1546692393</v>
      </c>
      <c r="F33" s="351"/>
      <c r="H33" s="353"/>
      <c r="I33" s="353"/>
      <c r="J33" s="353"/>
    </row>
    <row r="34" spans="1:10" s="68" customFormat="1" ht="21.75" customHeight="1" thickBot="1" x14ac:dyDescent="0.3">
      <c r="A34" s="664" t="s">
        <v>92</v>
      </c>
      <c r="B34" s="665"/>
      <c r="C34" s="665"/>
      <c r="D34" s="665"/>
      <c r="E34" s="666"/>
      <c r="F34" s="351"/>
      <c r="H34" s="353"/>
      <c r="J34" s="353"/>
    </row>
    <row r="35" spans="1:10" ht="46.5" customHeight="1" thickBot="1" x14ac:dyDescent="0.3">
      <c r="A35" s="203" t="s">
        <v>91</v>
      </c>
      <c r="B35" s="341">
        <f>B36</f>
        <v>147910045</v>
      </c>
      <c r="C35" s="201">
        <f>C36+C44</f>
        <v>183378411</v>
      </c>
      <c r="D35" s="201">
        <f>D36+D44</f>
        <v>15193825</v>
      </c>
      <c r="E35" s="109">
        <f>E36</f>
        <v>346482281</v>
      </c>
    </row>
    <row r="36" spans="1:10" s="77" customFormat="1" ht="33" customHeight="1" thickBot="1" x14ac:dyDescent="0.25">
      <c r="A36" s="327" t="s">
        <v>85</v>
      </c>
      <c r="B36" s="320">
        <f>B37+B40+B45+B44+B43</f>
        <v>147910045</v>
      </c>
      <c r="C36" s="204">
        <f>C37+C40+C45+C43</f>
        <v>183378411</v>
      </c>
      <c r="D36" s="321">
        <f>D37+D40+D45+D43</f>
        <v>15193825</v>
      </c>
      <c r="E36" s="318">
        <f t="shared" ref="E36:E45" si="6">C36+B36+D36</f>
        <v>346482281</v>
      </c>
      <c r="F36" s="165"/>
      <c r="H36" s="165"/>
      <c r="J36" s="165"/>
    </row>
    <row r="37" spans="1:10" ht="33" customHeight="1" thickBot="1" x14ac:dyDescent="0.25">
      <c r="A37" s="209" t="s">
        <v>86</v>
      </c>
      <c r="B37" s="326">
        <f t="shared" ref="B37:D37" si="7">SUM(B38:B39)</f>
        <v>0</v>
      </c>
      <c r="C37" s="205">
        <f t="shared" si="7"/>
        <v>0</v>
      </c>
      <c r="D37" s="322">
        <f t="shared" si="7"/>
        <v>0</v>
      </c>
      <c r="E37" s="397">
        <f t="shared" si="6"/>
        <v>0</v>
      </c>
      <c r="F37" s="336"/>
    </row>
    <row r="38" spans="1:10" ht="33" customHeight="1" thickBot="1" x14ac:dyDescent="0.25">
      <c r="A38" s="328" t="s">
        <v>167</v>
      </c>
      <c r="B38" s="205"/>
      <c r="C38" s="205"/>
      <c r="D38" s="323"/>
      <c r="E38" s="397">
        <f t="shared" si="6"/>
        <v>0</v>
      </c>
    </row>
    <row r="39" spans="1:10" ht="33" customHeight="1" thickBot="1" x14ac:dyDescent="0.25">
      <c r="A39" s="319" t="s">
        <v>236</v>
      </c>
      <c r="B39" s="205"/>
      <c r="C39" s="205"/>
      <c r="D39" s="323"/>
      <c r="E39" s="160">
        <f t="shared" si="6"/>
        <v>0</v>
      </c>
    </row>
    <row r="40" spans="1:10" s="77" customFormat="1" ht="33" customHeight="1" thickBot="1" x14ac:dyDescent="0.25">
      <c r="A40" s="400" t="s">
        <v>87</v>
      </c>
      <c r="B40" s="313">
        <f>SUM(B41:B42)</f>
        <v>133794831</v>
      </c>
      <c r="C40" s="313">
        <f>SUM(C41:C42)</f>
        <v>382188</v>
      </c>
      <c r="D40" s="399">
        <f>SUM(D41:D42)+D44</f>
        <v>192097</v>
      </c>
      <c r="E40" s="160">
        <f t="shared" si="6"/>
        <v>134369116</v>
      </c>
      <c r="F40" s="165"/>
      <c r="H40" s="165"/>
      <c r="J40" s="165"/>
    </row>
    <row r="41" spans="1:10" s="166" customFormat="1" ht="33" customHeight="1" thickBot="1" x14ac:dyDescent="0.25">
      <c r="A41" s="319" t="s">
        <v>89</v>
      </c>
      <c r="B41" s="426">
        <v>74855351</v>
      </c>
      <c r="C41" s="207">
        <v>382188</v>
      </c>
      <c r="D41" s="324">
        <v>192097</v>
      </c>
      <c r="E41" s="160">
        <f t="shared" si="6"/>
        <v>75429636</v>
      </c>
      <c r="F41" s="521"/>
      <c r="H41" s="477"/>
      <c r="J41" s="477"/>
    </row>
    <row r="42" spans="1:10" ht="36.75" customHeight="1" thickBot="1" x14ac:dyDescent="0.3">
      <c r="A42" s="319" t="s">
        <v>88</v>
      </c>
      <c r="B42" s="340">
        <v>58939480</v>
      </c>
      <c r="C42" s="206">
        <v>0</v>
      </c>
      <c r="D42" s="325"/>
      <c r="E42" s="109">
        <f t="shared" si="6"/>
        <v>58939480</v>
      </c>
      <c r="F42" s="336"/>
    </row>
    <row r="43" spans="1:10" s="77" customFormat="1" ht="36.75" customHeight="1" thickBot="1" x14ac:dyDescent="0.3">
      <c r="A43" s="400" t="s">
        <v>168</v>
      </c>
      <c r="B43" s="247"/>
      <c r="C43" s="247"/>
      <c r="D43" s="246"/>
      <c r="E43" s="109">
        <f t="shared" si="6"/>
        <v>0</v>
      </c>
      <c r="F43" s="165"/>
      <c r="H43" s="165"/>
      <c r="J43" s="165"/>
    </row>
    <row r="44" spans="1:10" s="77" customFormat="1" ht="36.75" customHeight="1" thickBot="1" x14ac:dyDescent="0.3">
      <c r="A44" s="400" t="s">
        <v>186</v>
      </c>
      <c r="B44" s="247">
        <v>14115214</v>
      </c>
      <c r="C44" s="247"/>
      <c r="D44" s="246"/>
      <c r="E44" s="109">
        <f t="shared" si="6"/>
        <v>14115214</v>
      </c>
      <c r="F44" s="165"/>
      <c r="H44" s="165"/>
      <c r="J44" s="165"/>
    </row>
    <row r="45" spans="1:10" ht="33" customHeight="1" thickBot="1" x14ac:dyDescent="0.3">
      <c r="A45" s="209" t="s">
        <v>90</v>
      </c>
      <c r="B45" s="210"/>
      <c r="C45" s="210">
        <v>182996223</v>
      </c>
      <c r="D45" s="211">
        <v>15001728</v>
      </c>
      <c r="E45" s="109">
        <f t="shared" si="6"/>
        <v>197997951</v>
      </c>
    </row>
    <row r="47" spans="1:10" x14ac:dyDescent="0.2">
      <c r="E47" s="112"/>
    </row>
    <row r="48" spans="1:10" x14ac:dyDescent="0.2">
      <c r="B48" s="110"/>
    </row>
    <row r="49" spans="3:3" x14ac:dyDescent="0.2">
      <c r="C49" s="110"/>
    </row>
  </sheetData>
  <mergeCells count="7">
    <mergeCell ref="E5:E6"/>
    <mergeCell ref="A34:E34"/>
    <mergeCell ref="A1:E1"/>
    <mergeCell ref="A5:A6"/>
    <mergeCell ref="B5:B6"/>
    <mergeCell ref="C5:C6"/>
    <mergeCell ref="D5:D6"/>
  </mergeCells>
  <pageMargins left="0.98425196850393704" right="0.19685039370078741" top="0.47244094488188981" bottom="0.39370078740157483" header="0.51181102362204722" footer="0.51181102362204722"/>
  <pageSetup paperSize="9" scale="44" orientation="portrait" r:id="rId1"/>
  <headerFooter alignWithMargins="0">
    <oddHeader>&amp;R1.sz. melléklet
..../2025.(II.13.)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topLeftCell="A5" zoomScaleNormal="100" workbookViewId="0">
      <selection activeCell="L20" sqref="L20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6.85546875" customWidth="1"/>
  </cols>
  <sheetData>
    <row r="2" spans="1:15" ht="26.25" customHeight="1" x14ac:dyDescent="0.25">
      <c r="A2" s="724" t="s">
        <v>278</v>
      </c>
      <c r="B2" s="724"/>
      <c r="C2" s="724"/>
      <c r="D2" s="724"/>
      <c r="E2" s="724"/>
      <c r="F2" s="155"/>
      <c r="G2" s="155"/>
      <c r="H2" s="21"/>
      <c r="I2" s="21"/>
      <c r="J2" s="21"/>
      <c r="K2" s="21"/>
      <c r="L2" s="21"/>
      <c r="M2" s="21"/>
      <c r="N2" s="21"/>
      <c r="O2" s="21"/>
    </row>
    <row r="3" spans="1:15" ht="15.75" x14ac:dyDescent="0.25">
      <c r="A3" s="155"/>
      <c r="B3" s="155"/>
      <c r="C3" s="155"/>
      <c r="D3" s="155"/>
      <c r="E3" s="155"/>
      <c r="F3" s="155"/>
      <c r="G3" s="155"/>
      <c r="H3" s="21"/>
      <c r="I3" s="21"/>
      <c r="J3" s="21"/>
      <c r="K3" s="21"/>
      <c r="L3" s="21"/>
      <c r="M3" s="21"/>
      <c r="N3" s="21"/>
      <c r="O3" s="21"/>
    </row>
    <row r="4" spans="1:15" ht="15.75" x14ac:dyDescent="0.25">
      <c r="A4" s="517"/>
      <c r="B4" s="517"/>
      <c r="C4" s="517"/>
      <c r="D4" s="517"/>
      <c r="E4" s="517"/>
      <c r="F4" s="517"/>
      <c r="G4" s="517"/>
      <c r="H4" s="21"/>
      <c r="I4" s="21"/>
      <c r="J4" s="21"/>
      <c r="K4" s="21"/>
      <c r="L4" s="21"/>
      <c r="M4" s="21"/>
      <c r="N4" s="21"/>
      <c r="O4" s="21"/>
    </row>
    <row r="5" spans="1:15" ht="16.5" thickBot="1" x14ac:dyDescent="0.3">
      <c r="A5" s="21"/>
      <c r="B5" s="21"/>
      <c r="C5" s="21"/>
      <c r="D5" s="21"/>
      <c r="E5" s="337" t="s">
        <v>209</v>
      </c>
      <c r="F5" s="25"/>
      <c r="G5" s="25"/>
      <c r="H5" s="21"/>
      <c r="I5" s="21"/>
      <c r="J5" s="21"/>
      <c r="K5" s="21"/>
      <c r="L5" s="21"/>
      <c r="M5" s="21"/>
      <c r="N5" s="21"/>
      <c r="O5" s="21"/>
    </row>
    <row r="6" spans="1:15" ht="16.5" thickBot="1" x14ac:dyDescent="0.3">
      <c r="A6" s="24"/>
      <c r="B6" s="101"/>
      <c r="C6" s="725"/>
      <c r="D6" s="725"/>
      <c r="E6" s="726"/>
      <c r="F6" s="62"/>
      <c r="G6" s="62"/>
      <c r="H6" s="21"/>
      <c r="I6" s="21"/>
      <c r="J6" s="21"/>
      <c r="K6" s="21"/>
      <c r="L6" s="21"/>
      <c r="M6" s="21"/>
      <c r="N6" s="21"/>
      <c r="O6" s="21"/>
    </row>
    <row r="7" spans="1:15" ht="12.75" customHeight="1" x14ac:dyDescent="0.2">
      <c r="A7" s="727" t="s">
        <v>111</v>
      </c>
      <c r="B7" s="722" t="s">
        <v>279</v>
      </c>
      <c r="C7" s="722" t="s">
        <v>280</v>
      </c>
      <c r="D7" s="729" t="s">
        <v>281</v>
      </c>
      <c r="E7" s="722" t="s">
        <v>265</v>
      </c>
      <c r="F7" s="20"/>
    </row>
    <row r="8" spans="1:15" ht="43.5" customHeight="1" thickBot="1" x14ac:dyDescent="0.25">
      <c r="A8" s="728"/>
      <c r="B8" s="723"/>
      <c r="C8" s="723"/>
      <c r="D8" s="730"/>
      <c r="E8" s="723"/>
      <c r="F8" s="93"/>
    </row>
    <row r="9" spans="1:15" ht="21" customHeight="1" thickBot="1" x14ac:dyDescent="0.25">
      <c r="A9" s="60" t="s">
        <v>112</v>
      </c>
      <c r="B9" s="120">
        <f>'önkormányzat kiadásai 11. '!B33</f>
        <v>572483555</v>
      </c>
      <c r="C9" s="120">
        <f>'Polg.Hivatal kiadásai 14.'!B13</f>
        <v>148247104</v>
      </c>
      <c r="D9" s="269">
        <f>'Könyvt.és Műv.H.köt.fel.k.17.'!B10</f>
        <v>9362405</v>
      </c>
      <c r="E9" s="118">
        <f t="shared" ref="E9:E17" si="0">D9+C9+B9</f>
        <v>730093064</v>
      </c>
      <c r="F9" s="93"/>
      <c r="G9" s="471"/>
    </row>
    <row r="10" spans="1:15" ht="33" customHeight="1" thickBot="1" x14ac:dyDescent="0.25">
      <c r="A10" s="116" t="s">
        <v>113</v>
      </c>
      <c r="B10" s="120">
        <f>'önkormányzat kiadásai 11. '!C33</f>
        <v>43491631</v>
      </c>
      <c r="C10" s="120">
        <f>'Polg.Hivatal kiadásai 14.'!C13</f>
        <v>18918248</v>
      </c>
      <c r="D10" s="269">
        <f>'Könyvtár és Műv.H. kiadásai 16.'!C10</f>
        <v>733469</v>
      </c>
      <c r="E10" s="118">
        <f t="shared" si="0"/>
        <v>63143348</v>
      </c>
      <c r="F10" s="93"/>
      <c r="G10" s="471"/>
    </row>
    <row r="11" spans="1:15" ht="21" customHeight="1" thickBot="1" x14ac:dyDescent="0.25">
      <c r="A11" s="60" t="s">
        <v>114</v>
      </c>
      <c r="B11" s="120">
        <f>'önkormányzat kiadásai 11. '!D33</f>
        <v>243606468</v>
      </c>
      <c r="C11" s="120">
        <f>'Polg.Hivatal kiadásai 14.'!D13</f>
        <v>19747512</v>
      </c>
      <c r="D11" s="269">
        <f>'Könyvtár és Műv.H. kiadásai 16.'!D10</f>
        <v>6151243</v>
      </c>
      <c r="E11" s="118">
        <f t="shared" si="0"/>
        <v>269505223</v>
      </c>
      <c r="F11" s="93"/>
      <c r="G11" s="471"/>
    </row>
    <row r="12" spans="1:15" ht="21" customHeight="1" thickBot="1" x14ac:dyDescent="0.25">
      <c r="A12" s="61" t="s">
        <v>115</v>
      </c>
      <c r="B12" s="121">
        <f>'önkormányzat kiadásai 11. '!E33</f>
        <v>19938400</v>
      </c>
      <c r="C12" s="121"/>
      <c r="D12" s="269"/>
      <c r="E12" s="118">
        <f t="shared" si="0"/>
        <v>19938400</v>
      </c>
      <c r="F12" s="93"/>
      <c r="G12" s="471"/>
    </row>
    <row r="13" spans="1:15" ht="35.25" customHeight="1" thickBot="1" x14ac:dyDescent="0.25">
      <c r="A13" s="140" t="s">
        <v>266</v>
      </c>
      <c r="B13" s="158">
        <f>'önkormányzat kiadásai 11. '!F33+'önkormányzat kiadásai 11. '!G33</f>
        <v>102547555</v>
      </c>
      <c r="C13" s="121"/>
      <c r="D13" s="269"/>
      <c r="E13" s="118">
        <f t="shared" si="0"/>
        <v>102547555</v>
      </c>
      <c r="F13" s="93"/>
      <c r="G13" s="471"/>
    </row>
    <row r="14" spans="1:15" ht="35.25" customHeight="1" thickBot="1" x14ac:dyDescent="0.25">
      <c r="A14" s="140" t="s">
        <v>348</v>
      </c>
      <c r="B14" s="268">
        <f>'önkormányzat kiadásai 11. '!G6</f>
        <v>5039012</v>
      </c>
      <c r="C14" s="268"/>
      <c r="D14" s="268"/>
      <c r="E14" s="118">
        <f t="shared" si="0"/>
        <v>5039012</v>
      </c>
      <c r="F14" s="93"/>
      <c r="G14" s="471"/>
    </row>
    <row r="15" spans="1:15" ht="35.25" customHeight="1" thickBot="1" x14ac:dyDescent="0.25">
      <c r="A15" s="116" t="s">
        <v>121</v>
      </c>
      <c r="B15" s="159">
        <f>SUM(B16:B17)</f>
        <v>212113165</v>
      </c>
      <c r="C15" s="159"/>
      <c r="D15" s="159"/>
      <c r="E15" s="118">
        <f t="shared" si="0"/>
        <v>212113165</v>
      </c>
      <c r="F15" s="93"/>
      <c r="G15" s="471"/>
    </row>
    <row r="16" spans="1:15" ht="35.25" customHeight="1" thickBot="1" x14ac:dyDescent="0.25">
      <c r="A16" s="140" t="s">
        <v>202</v>
      </c>
      <c r="B16" s="158">
        <f>'önkormányzat kiadásai 11. '!K9</f>
        <v>14115214</v>
      </c>
      <c r="C16" s="121"/>
      <c r="D16" s="270"/>
      <c r="E16" s="118">
        <f t="shared" si="0"/>
        <v>14115214</v>
      </c>
      <c r="F16" s="93"/>
      <c r="G16" s="92"/>
    </row>
    <row r="17" spans="1:8" ht="31.5" customHeight="1" thickBot="1" x14ac:dyDescent="0.25">
      <c r="A17" s="140" t="s">
        <v>233</v>
      </c>
      <c r="B17" s="121">
        <f>'önkormányzat kiadásai 11. '!K10</f>
        <v>197997951</v>
      </c>
      <c r="C17" s="121"/>
      <c r="D17" s="270"/>
      <c r="E17" s="118">
        <f t="shared" si="0"/>
        <v>197997951</v>
      </c>
      <c r="F17" s="93"/>
      <c r="G17" s="92"/>
    </row>
    <row r="18" spans="1:8" ht="21" customHeight="1" thickBot="1" x14ac:dyDescent="0.25">
      <c r="A18" s="19" t="s">
        <v>32</v>
      </c>
      <c r="B18" s="118">
        <f>B9+B10+B11+B12+B13+B15</f>
        <v>1194180774</v>
      </c>
      <c r="C18" s="118">
        <f t="shared" ref="C18:E18" si="1">C9+C10+C11+C12+C13+C15</f>
        <v>186912864</v>
      </c>
      <c r="D18" s="118">
        <f t="shared" si="1"/>
        <v>16247117</v>
      </c>
      <c r="E18" s="118">
        <f t="shared" si="1"/>
        <v>1397340755</v>
      </c>
      <c r="F18" s="93"/>
      <c r="G18" s="92"/>
    </row>
    <row r="19" spans="1:8" ht="21" customHeight="1" thickBot="1" x14ac:dyDescent="0.25">
      <c r="A19" s="22"/>
      <c r="B19" s="123"/>
      <c r="C19" s="123"/>
      <c r="D19" s="122"/>
      <c r="E19" s="124"/>
      <c r="F19" s="20"/>
      <c r="G19" s="92"/>
    </row>
    <row r="20" spans="1:8" s="130" customFormat="1" ht="21" customHeight="1" thickBot="1" x14ac:dyDescent="0.25">
      <c r="A20" s="175" t="s">
        <v>116</v>
      </c>
      <c r="B20" s="170">
        <f>'önkormányzat kiadásai 11. '!H33</f>
        <v>347623849</v>
      </c>
      <c r="C20" s="170">
        <f>'Polg.Hivatal kiadásai 14.'!H13</f>
        <v>1191104</v>
      </c>
      <c r="D20" s="170">
        <f>'Könyvtár és Műv.H. kiadásai 16.'!H10</f>
        <v>51860</v>
      </c>
      <c r="E20" s="177">
        <f>D20+C20+B20</f>
        <v>348866813</v>
      </c>
      <c r="F20" s="93"/>
      <c r="G20" s="522"/>
    </row>
    <row r="21" spans="1:8" s="130" customFormat="1" ht="21" customHeight="1" thickBot="1" x14ac:dyDescent="0.25">
      <c r="A21" s="175" t="s">
        <v>117</v>
      </c>
      <c r="B21" s="170">
        <f>'önkormányzat kiadásai 11. '!I33</f>
        <v>8214454</v>
      </c>
      <c r="C21" s="170"/>
      <c r="D21" s="170"/>
      <c r="E21" s="177">
        <f>D21+C21+B21</f>
        <v>8214454</v>
      </c>
      <c r="F21" s="93"/>
      <c r="G21" s="522"/>
    </row>
    <row r="22" spans="1:8" s="130" customFormat="1" ht="21" customHeight="1" thickBot="1" x14ac:dyDescent="0.25">
      <c r="A22" s="175" t="s">
        <v>118</v>
      </c>
      <c r="B22" s="170">
        <f>'önkormányzat kiadásai 11. '!J33</f>
        <v>16724363</v>
      </c>
      <c r="C22" s="170"/>
      <c r="D22" s="170"/>
      <c r="E22" s="177">
        <f>D22+C22+B22</f>
        <v>16724363</v>
      </c>
      <c r="F22" s="93"/>
      <c r="G22" s="522"/>
    </row>
    <row r="23" spans="1:8" s="130" customFormat="1" ht="42" customHeight="1" thickBot="1" x14ac:dyDescent="0.25">
      <c r="A23" s="176" t="s">
        <v>122</v>
      </c>
      <c r="B23" s="170">
        <f>'önkormányzat kiadásai 11. '!K32</f>
        <v>122028289</v>
      </c>
      <c r="C23" s="170"/>
      <c r="D23" s="170"/>
      <c r="E23" s="177">
        <f>D23+C23+B23</f>
        <v>122028289</v>
      </c>
      <c r="F23" s="93"/>
      <c r="G23" s="522"/>
    </row>
    <row r="24" spans="1:8" ht="21" customHeight="1" thickBot="1" x14ac:dyDescent="0.25">
      <c r="A24" s="19" t="s">
        <v>119</v>
      </c>
      <c r="B24" s="118">
        <f t="shared" ref="B24:D24" si="2">SUM(B20:B23)</f>
        <v>494590955</v>
      </c>
      <c r="C24" s="118">
        <f t="shared" si="2"/>
        <v>1191104</v>
      </c>
      <c r="D24" s="118">
        <f t="shared" si="2"/>
        <v>51860</v>
      </c>
      <c r="E24" s="177">
        <f>D24+C24+B24</f>
        <v>495833919</v>
      </c>
      <c r="F24" s="93"/>
      <c r="G24" s="471"/>
    </row>
    <row r="25" spans="1:8" s="1" customFormat="1" ht="21" customHeight="1" x14ac:dyDescent="0.2">
      <c r="A25" s="22"/>
      <c r="B25" s="123"/>
      <c r="C25" s="123"/>
      <c r="D25" s="122"/>
      <c r="E25" s="252"/>
      <c r="F25" s="474"/>
      <c r="G25" s="475"/>
    </row>
    <row r="26" spans="1:8" ht="21" customHeight="1" thickBot="1" x14ac:dyDescent="0.25">
      <c r="A26" s="22"/>
      <c r="B26" s="125"/>
      <c r="C26" s="123"/>
      <c r="D26" s="122"/>
      <c r="E26" s="252"/>
      <c r="F26" s="20"/>
      <c r="G26" s="471"/>
    </row>
    <row r="27" spans="1:8" ht="21" customHeight="1" thickBot="1" x14ac:dyDescent="0.25">
      <c r="A27" s="19" t="s">
        <v>33</v>
      </c>
      <c r="B27" s="118">
        <f>B18+B24</f>
        <v>1688771729</v>
      </c>
      <c r="C27" s="118">
        <f t="shared" ref="C27:E27" si="3">C18+C24</f>
        <v>188103968</v>
      </c>
      <c r="D27" s="118">
        <f t="shared" si="3"/>
        <v>16298977</v>
      </c>
      <c r="E27" s="118">
        <f t="shared" si="3"/>
        <v>1893174674</v>
      </c>
      <c r="F27" s="20"/>
      <c r="G27" s="92"/>
    </row>
    <row r="28" spans="1:8" ht="21" customHeight="1" x14ac:dyDescent="0.2">
      <c r="A28" s="23"/>
      <c r="B28" s="126"/>
      <c r="C28" s="127"/>
      <c r="D28" s="126"/>
      <c r="E28" s="252"/>
      <c r="F28" s="20"/>
      <c r="G28" s="92"/>
    </row>
    <row r="29" spans="1:8" x14ac:dyDescent="0.2">
      <c r="A29" s="20"/>
      <c r="B29" s="527"/>
      <c r="C29" s="20"/>
      <c r="D29" s="20"/>
      <c r="E29" s="20"/>
      <c r="F29" s="20"/>
    </row>
    <row r="30" spans="1:8" ht="16.5" customHeight="1" x14ac:dyDescent="0.2">
      <c r="A30" s="63"/>
      <c r="B30" s="382"/>
      <c r="C30" s="63"/>
      <c r="D30" s="63"/>
      <c r="E30" s="64"/>
      <c r="F30" s="20"/>
    </row>
    <row r="31" spans="1:8" x14ac:dyDescent="0.2">
      <c r="A31" s="20"/>
      <c r="B31" s="528"/>
      <c r="C31" s="20"/>
      <c r="D31" s="20"/>
      <c r="E31" s="20"/>
      <c r="F31" s="20"/>
      <c r="G31" s="20"/>
      <c r="H31" s="20"/>
    </row>
    <row r="32" spans="1:8" x14ac:dyDescent="0.2">
      <c r="A32" s="20"/>
      <c r="B32" s="425"/>
      <c r="C32" s="20"/>
      <c r="D32" s="20"/>
      <c r="E32" s="20"/>
      <c r="F32" s="20"/>
      <c r="G32" s="20"/>
      <c r="H32" s="20"/>
    </row>
    <row r="33" spans="1:8" x14ac:dyDescent="0.2">
      <c r="A33" s="20"/>
      <c r="B33" s="425"/>
      <c r="C33" s="20"/>
      <c r="D33" s="20"/>
      <c r="E33" s="20"/>
      <c r="F33" s="20"/>
      <c r="G33" s="20"/>
      <c r="H33" s="20"/>
    </row>
    <row r="34" spans="1:8" x14ac:dyDescent="0.2">
      <c r="A34" s="20"/>
      <c r="B34" s="425"/>
      <c r="C34" s="20"/>
      <c r="D34" s="20"/>
      <c r="E34" s="20"/>
      <c r="F34" s="20"/>
      <c r="G34" s="20"/>
      <c r="H34" s="20"/>
    </row>
    <row r="35" spans="1:8" x14ac:dyDescent="0.2">
      <c r="A35" s="20"/>
      <c r="B35" s="425"/>
      <c r="C35" s="20"/>
      <c r="D35" s="20"/>
      <c r="E35" s="20"/>
      <c r="F35" s="20"/>
      <c r="G35" s="20"/>
      <c r="H35" s="20"/>
    </row>
    <row r="36" spans="1:8" x14ac:dyDescent="0.2">
      <c r="A36" s="20"/>
      <c r="B36" s="425"/>
      <c r="C36" s="20"/>
      <c r="D36" s="20"/>
      <c r="E36" s="20"/>
      <c r="F36" s="20"/>
      <c r="G36" s="20"/>
      <c r="H36" s="20"/>
    </row>
    <row r="37" spans="1:8" x14ac:dyDescent="0.2">
      <c r="A37" s="20"/>
      <c r="B37" s="425"/>
      <c r="C37" s="20"/>
      <c r="D37" s="20"/>
      <c r="E37" s="20"/>
      <c r="F37" s="20"/>
      <c r="G37" s="20"/>
      <c r="H37" s="20"/>
    </row>
    <row r="38" spans="1:8" x14ac:dyDescent="0.2">
      <c r="A38" s="20"/>
      <c r="B38" s="425"/>
      <c r="C38" s="20"/>
      <c r="D38" s="20"/>
      <c r="E38" s="20"/>
      <c r="F38" s="20"/>
      <c r="G38" s="20"/>
      <c r="H38" s="20"/>
    </row>
  </sheetData>
  <mergeCells count="7">
    <mergeCell ref="E7:E8"/>
    <mergeCell ref="A2:E2"/>
    <mergeCell ref="C6:E6"/>
    <mergeCell ref="A7:A8"/>
    <mergeCell ref="B7:B8"/>
    <mergeCell ref="C7:C8"/>
    <mergeCell ref="D7:D8"/>
  </mergeCells>
  <pageMargins left="0.19685039370078741" right="0.19685039370078741" top="0.35433070866141736" bottom="0.39370078740157483" header="0.51181102362204722" footer="0.51181102362204722"/>
  <pageSetup paperSize="9" scale="82" orientation="landscape" r:id="rId1"/>
  <headerFooter alignWithMargins="0">
    <oddHeader>&amp;R10.sz. melléklet
......../2025.(II.13.) Egyek Önk.</oddHead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5"/>
  <sheetViews>
    <sheetView topLeftCell="A8" zoomScale="90" zoomScaleNormal="90" zoomScaleSheetLayoutView="100" workbookViewId="0">
      <selection activeCell="K10" sqref="K10"/>
    </sheetView>
  </sheetViews>
  <sheetFormatPr defaultRowHeight="12.75" x14ac:dyDescent="0.2"/>
  <cols>
    <col min="1" max="1" width="49" customWidth="1"/>
    <col min="2" max="2" width="20.28515625" customWidth="1"/>
    <col min="3" max="3" width="17.28515625" customWidth="1"/>
    <col min="4" max="4" width="21" style="68" customWidth="1"/>
    <col min="5" max="5" width="17.5703125" customWidth="1"/>
    <col min="6" max="7" width="18" customWidth="1"/>
    <col min="8" max="8" width="20.85546875" style="68" customWidth="1"/>
    <col min="9" max="9" width="15.7109375" customWidth="1"/>
    <col min="10" max="10" width="17.85546875" customWidth="1"/>
    <col min="11" max="11" width="19.7109375" customWidth="1"/>
    <col min="12" max="12" width="20.5703125" customWidth="1"/>
    <col min="13" max="13" width="12.5703125" bestFit="1" customWidth="1"/>
  </cols>
  <sheetData>
    <row r="2" spans="1:13" ht="15.75" x14ac:dyDescent="0.25">
      <c r="A2" s="731" t="s">
        <v>333</v>
      </c>
      <c r="B2" s="732"/>
      <c r="C2" s="732"/>
      <c r="D2" s="732"/>
      <c r="E2" s="732"/>
      <c r="F2" s="732"/>
      <c r="G2" s="732"/>
      <c r="H2" s="732"/>
      <c r="I2" s="733"/>
      <c r="J2" s="733"/>
      <c r="K2" s="733"/>
      <c r="L2" s="733"/>
    </row>
    <row r="3" spans="1:13" ht="13.5" thickBot="1" x14ac:dyDescent="0.25">
      <c r="L3" s="511"/>
    </row>
    <row r="4" spans="1:13" ht="102" customHeight="1" thickBot="1" x14ac:dyDescent="0.25">
      <c r="A4" s="673" t="s">
        <v>97</v>
      </c>
      <c r="B4" s="113" t="s">
        <v>112</v>
      </c>
      <c r="C4" s="113" t="s">
        <v>123</v>
      </c>
      <c r="D4" s="631" t="s">
        <v>114</v>
      </c>
      <c r="E4" s="113" t="s">
        <v>124</v>
      </c>
      <c r="F4" s="113" t="s">
        <v>120</v>
      </c>
      <c r="G4" s="113" t="s">
        <v>211</v>
      </c>
      <c r="H4" s="631" t="s">
        <v>116</v>
      </c>
      <c r="I4" s="113" t="s">
        <v>117</v>
      </c>
      <c r="J4" s="113" t="s">
        <v>118</v>
      </c>
      <c r="K4" s="113" t="s">
        <v>126</v>
      </c>
      <c r="L4" s="114" t="s">
        <v>24</v>
      </c>
    </row>
    <row r="5" spans="1:13" ht="21" customHeight="1" thickBot="1" x14ac:dyDescent="0.25">
      <c r="A5" s="675"/>
      <c r="B5" s="546" t="s">
        <v>285</v>
      </c>
      <c r="C5" s="546" t="s">
        <v>285</v>
      </c>
      <c r="D5" s="632" t="s">
        <v>285</v>
      </c>
      <c r="E5" s="546" t="s">
        <v>285</v>
      </c>
      <c r="F5" s="546" t="s">
        <v>285</v>
      </c>
      <c r="G5" s="546" t="s">
        <v>285</v>
      </c>
      <c r="H5" s="632" t="s">
        <v>285</v>
      </c>
      <c r="I5" s="546" t="s">
        <v>285</v>
      </c>
      <c r="J5" s="546" t="s">
        <v>285</v>
      </c>
      <c r="K5" s="546" t="s">
        <v>285</v>
      </c>
      <c r="L5" s="134" t="s">
        <v>285</v>
      </c>
    </row>
    <row r="6" spans="1:13" ht="21" customHeight="1" thickBot="1" x14ac:dyDescent="0.25">
      <c r="A6" s="566" t="s">
        <v>334</v>
      </c>
      <c r="B6" s="565">
        <v>24515693</v>
      </c>
      <c r="C6" s="541">
        <v>3198600</v>
      </c>
      <c r="D6" s="562">
        <v>19313977</v>
      </c>
      <c r="E6" s="562"/>
      <c r="F6" s="541">
        <v>399021</v>
      </c>
      <c r="G6" s="541">
        <v>5039012</v>
      </c>
      <c r="H6" s="562">
        <v>189400</v>
      </c>
      <c r="I6" s="562"/>
      <c r="J6" s="562"/>
      <c r="K6" s="542"/>
      <c r="L6" s="558">
        <f>SUM(B6:K6)</f>
        <v>52655703</v>
      </c>
      <c r="M6" s="92"/>
    </row>
    <row r="7" spans="1:13" ht="21" customHeight="1" thickBot="1" x14ac:dyDescent="0.25">
      <c r="A7" s="567" t="s">
        <v>104</v>
      </c>
      <c r="B7" s="536"/>
      <c r="C7" s="167"/>
      <c r="D7" s="370">
        <v>203176</v>
      </c>
      <c r="E7" s="370"/>
      <c r="F7" s="167">
        <v>9268000</v>
      </c>
      <c r="G7" s="167"/>
      <c r="H7" s="370"/>
      <c r="I7" s="370">
        <v>698500</v>
      </c>
      <c r="J7" s="370"/>
      <c r="K7" s="463"/>
      <c r="L7" s="558">
        <f t="shared" ref="L7:L32" si="0">SUM(B7:K7)</f>
        <v>10169676</v>
      </c>
    </row>
    <row r="8" spans="1:13" s="68" customFormat="1" ht="31.5" customHeight="1" thickBot="1" x14ac:dyDescent="0.25">
      <c r="A8" s="512" t="s">
        <v>98</v>
      </c>
      <c r="B8" s="280">
        <v>35400</v>
      </c>
      <c r="C8" s="370"/>
      <c r="D8" s="370">
        <v>27221205</v>
      </c>
      <c r="E8" s="370"/>
      <c r="F8" s="370">
        <v>7103800</v>
      </c>
      <c r="G8" s="370"/>
      <c r="H8" s="370">
        <v>79342477</v>
      </c>
      <c r="I8" s="370">
        <v>7515954</v>
      </c>
      <c r="J8" s="370"/>
      <c r="K8" s="563"/>
      <c r="L8" s="558">
        <f>SUM(B8:K8)</f>
        <v>121218836</v>
      </c>
    </row>
    <row r="9" spans="1:13" s="68" customFormat="1" ht="31.5" customHeight="1" thickBot="1" x14ac:dyDescent="0.25">
      <c r="A9" s="512" t="s">
        <v>335</v>
      </c>
      <c r="B9" s="280"/>
      <c r="C9" s="370"/>
      <c r="D9" s="370"/>
      <c r="E9" s="370"/>
      <c r="F9" s="370">
        <v>341200</v>
      </c>
      <c r="G9" s="370"/>
      <c r="H9" s="370"/>
      <c r="I9" s="370"/>
      <c r="J9" s="370"/>
      <c r="K9" s="563">
        <v>14115214</v>
      </c>
      <c r="L9" s="558">
        <f t="shared" si="0"/>
        <v>14456414</v>
      </c>
    </row>
    <row r="10" spans="1:13" s="68" customFormat="1" ht="31.5" customHeight="1" thickBot="1" x14ac:dyDescent="0.25">
      <c r="A10" s="512" t="s">
        <v>210</v>
      </c>
      <c r="B10" s="280"/>
      <c r="C10" s="370"/>
      <c r="D10" s="370"/>
      <c r="E10" s="370"/>
      <c r="F10" s="370">
        <v>31126159</v>
      </c>
      <c r="G10" s="370"/>
      <c r="H10" s="370"/>
      <c r="I10" s="370"/>
      <c r="J10" s="370"/>
      <c r="K10" s="563">
        <v>197997951</v>
      </c>
      <c r="L10" s="558">
        <f t="shared" si="0"/>
        <v>229124110</v>
      </c>
    </row>
    <row r="11" spans="1:13" s="68" customFormat="1" ht="21" customHeight="1" thickBot="1" x14ac:dyDescent="0.25">
      <c r="A11" s="513" t="s">
        <v>336</v>
      </c>
      <c r="B11" s="280"/>
      <c r="C11" s="370"/>
      <c r="D11" s="370"/>
      <c r="E11" s="370"/>
      <c r="F11" s="370">
        <v>13470000</v>
      </c>
      <c r="G11" s="370"/>
      <c r="H11" s="370"/>
      <c r="I11" s="370"/>
      <c r="J11" s="370"/>
      <c r="K11" s="563"/>
      <c r="L11" s="558">
        <f t="shared" si="0"/>
        <v>13470000</v>
      </c>
    </row>
    <row r="12" spans="1:13" s="68" customFormat="1" ht="21" customHeight="1" thickBot="1" x14ac:dyDescent="0.25">
      <c r="A12" s="513" t="s">
        <v>237</v>
      </c>
      <c r="B12" s="280">
        <v>130625284</v>
      </c>
      <c r="C12" s="370">
        <v>8554847</v>
      </c>
      <c r="D12" s="370"/>
      <c r="E12" s="370"/>
      <c r="F12" s="370"/>
      <c r="G12" s="370"/>
      <c r="H12" s="370"/>
      <c r="I12" s="370"/>
      <c r="J12" s="370"/>
      <c r="K12" s="563"/>
      <c r="L12" s="558">
        <f t="shared" si="0"/>
        <v>139180131</v>
      </c>
    </row>
    <row r="13" spans="1:13" s="68" customFormat="1" ht="21" customHeight="1" thickBot="1" x14ac:dyDescent="0.25">
      <c r="A13" s="513" t="s">
        <v>103</v>
      </c>
      <c r="B13" s="280">
        <v>363455640</v>
      </c>
      <c r="C13" s="370">
        <v>25399718</v>
      </c>
      <c r="D13" s="370">
        <v>40369303</v>
      </c>
      <c r="E13" s="370"/>
      <c r="F13" s="370">
        <v>21236734</v>
      </c>
      <c r="G13" s="370"/>
      <c r="H13" s="370">
        <v>25893976</v>
      </c>
      <c r="I13" s="370"/>
      <c r="J13" s="370"/>
      <c r="K13" s="563"/>
      <c r="L13" s="558">
        <f t="shared" si="0"/>
        <v>476355371</v>
      </c>
    </row>
    <row r="14" spans="1:13" s="68" customFormat="1" ht="21" customHeight="1" thickBot="1" x14ac:dyDescent="0.25">
      <c r="A14" s="513" t="s">
        <v>337</v>
      </c>
      <c r="B14" s="280">
        <v>5476696</v>
      </c>
      <c r="C14" s="370">
        <v>748040</v>
      </c>
      <c r="D14" s="370">
        <v>14741313</v>
      </c>
      <c r="E14" s="370"/>
      <c r="F14" s="370"/>
      <c r="G14" s="370"/>
      <c r="H14" s="370">
        <v>845715</v>
      </c>
      <c r="I14" s="370"/>
      <c r="J14" s="370"/>
      <c r="K14" s="563"/>
      <c r="L14" s="558">
        <f t="shared" si="0"/>
        <v>21811764</v>
      </c>
    </row>
    <row r="15" spans="1:13" s="68" customFormat="1" ht="21" customHeight="1" thickBot="1" x14ac:dyDescent="0.25">
      <c r="A15" s="513" t="s">
        <v>338</v>
      </c>
      <c r="B15" s="280"/>
      <c r="C15" s="370"/>
      <c r="D15" s="370">
        <v>1741540</v>
      </c>
      <c r="E15" s="370"/>
      <c r="F15" s="370"/>
      <c r="G15" s="370"/>
      <c r="H15" s="370">
        <v>208819557</v>
      </c>
      <c r="I15" s="370"/>
      <c r="J15" s="370">
        <v>16724363</v>
      </c>
      <c r="K15" s="563"/>
      <c r="L15" s="558">
        <f t="shared" si="0"/>
        <v>227285460</v>
      </c>
    </row>
    <row r="16" spans="1:13" s="514" customFormat="1" ht="21" customHeight="1" thickBot="1" x14ac:dyDescent="0.25">
      <c r="A16" s="513" t="s">
        <v>339</v>
      </c>
      <c r="B16" s="280"/>
      <c r="C16" s="370"/>
      <c r="D16" s="370">
        <v>6986780</v>
      </c>
      <c r="E16" s="370"/>
      <c r="F16" s="370">
        <v>5393629</v>
      </c>
      <c r="G16" s="370"/>
      <c r="H16" s="370"/>
      <c r="I16" s="370"/>
      <c r="J16" s="370"/>
      <c r="K16" s="563"/>
      <c r="L16" s="558">
        <f t="shared" si="0"/>
        <v>12380409</v>
      </c>
    </row>
    <row r="17" spans="1:12" s="514" customFormat="1" ht="21" customHeight="1" thickBot="1" x14ac:dyDescent="0.25">
      <c r="A17" s="513" t="s">
        <v>340</v>
      </c>
      <c r="B17" s="280"/>
      <c r="C17" s="370"/>
      <c r="D17" s="370">
        <v>3067500</v>
      </c>
      <c r="E17" s="370"/>
      <c r="F17" s="370"/>
      <c r="G17" s="370"/>
      <c r="H17" s="370"/>
      <c r="I17" s="370"/>
      <c r="J17" s="370"/>
      <c r="K17" s="563"/>
      <c r="L17" s="558">
        <f t="shared" si="0"/>
        <v>3067500</v>
      </c>
    </row>
    <row r="18" spans="1:12" s="514" customFormat="1" ht="21" customHeight="1" thickBot="1" x14ac:dyDescent="0.25">
      <c r="A18" s="513" t="s">
        <v>238</v>
      </c>
      <c r="B18" s="280"/>
      <c r="C18" s="370"/>
      <c r="D18" s="370">
        <v>432970</v>
      </c>
      <c r="E18" s="370"/>
      <c r="F18" s="370"/>
      <c r="G18" s="370"/>
      <c r="H18" s="370"/>
      <c r="I18" s="370"/>
      <c r="J18" s="370"/>
      <c r="K18" s="563"/>
      <c r="L18" s="558">
        <f t="shared" si="0"/>
        <v>432970</v>
      </c>
    </row>
    <row r="19" spans="1:12" s="514" customFormat="1" ht="21" customHeight="1" thickBot="1" x14ac:dyDescent="0.25">
      <c r="A19" s="568" t="s">
        <v>341</v>
      </c>
      <c r="B19" s="280"/>
      <c r="C19" s="370"/>
      <c r="D19" s="370">
        <v>2384184</v>
      </c>
      <c r="E19" s="370"/>
      <c r="F19" s="370"/>
      <c r="G19" s="370"/>
      <c r="H19" s="370"/>
      <c r="I19" s="370"/>
      <c r="J19" s="370"/>
      <c r="K19" s="563"/>
      <c r="L19" s="558">
        <f t="shared" si="0"/>
        <v>2384184</v>
      </c>
    </row>
    <row r="20" spans="1:12" s="98" customFormat="1" ht="21" customHeight="1" thickBot="1" x14ac:dyDescent="0.25">
      <c r="A20" s="568" t="s">
        <v>342</v>
      </c>
      <c r="B20" s="536"/>
      <c r="C20" s="167"/>
      <c r="D20" s="370"/>
      <c r="E20" s="370"/>
      <c r="F20" s="167"/>
      <c r="G20" s="167"/>
      <c r="H20" s="370">
        <v>31993708</v>
      </c>
      <c r="I20" s="370"/>
      <c r="J20" s="370"/>
      <c r="K20" s="463"/>
      <c r="L20" s="558">
        <f t="shared" si="0"/>
        <v>31993708</v>
      </c>
    </row>
    <row r="21" spans="1:12" s="514" customFormat="1" ht="21" customHeight="1" thickBot="1" x14ac:dyDescent="0.25">
      <c r="A21" s="512" t="s">
        <v>343</v>
      </c>
      <c r="B21" s="280"/>
      <c r="C21" s="370"/>
      <c r="D21" s="370">
        <v>16959273</v>
      </c>
      <c r="E21" s="370"/>
      <c r="F21" s="370"/>
      <c r="G21" s="370"/>
      <c r="H21" s="370"/>
      <c r="I21" s="370"/>
      <c r="J21" s="370"/>
      <c r="K21" s="563"/>
      <c r="L21" s="558">
        <f t="shared" si="0"/>
        <v>16959273</v>
      </c>
    </row>
    <row r="22" spans="1:12" s="514" customFormat="1" ht="21" customHeight="1" thickBot="1" x14ac:dyDescent="0.25">
      <c r="A22" s="513" t="s">
        <v>99</v>
      </c>
      <c r="B22" s="280">
        <v>9401659</v>
      </c>
      <c r="C22" s="370">
        <v>633390</v>
      </c>
      <c r="D22" s="370">
        <v>7187208</v>
      </c>
      <c r="E22" s="370"/>
      <c r="F22" s="370"/>
      <c r="G22" s="370"/>
      <c r="H22" s="370">
        <v>3662</v>
      </c>
      <c r="I22" s="370"/>
      <c r="J22" s="370"/>
      <c r="K22" s="563"/>
      <c r="L22" s="558">
        <f t="shared" si="0"/>
        <v>17225919</v>
      </c>
    </row>
    <row r="23" spans="1:12" s="68" customFormat="1" ht="21" customHeight="1" thickBot="1" x14ac:dyDescent="0.25">
      <c r="A23" s="513" t="s">
        <v>127</v>
      </c>
      <c r="B23" s="280">
        <v>31926340</v>
      </c>
      <c r="C23" s="370">
        <v>3830016</v>
      </c>
      <c r="D23" s="370">
        <v>38556867</v>
      </c>
      <c r="E23" s="370"/>
      <c r="F23" s="370"/>
      <c r="G23" s="370"/>
      <c r="H23" s="370">
        <v>408049</v>
      </c>
      <c r="I23" s="370"/>
      <c r="J23" s="370"/>
      <c r="K23" s="563"/>
      <c r="L23" s="558">
        <f t="shared" si="0"/>
        <v>74721272</v>
      </c>
    </row>
    <row r="24" spans="1:12" s="68" customFormat="1" ht="21" customHeight="1" thickBot="1" x14ac:dyDescent="0.25">
      <c r="A24" s="513" t="s">
        <v>128</v>
      </c>
      <c r="B24" s="280"/>
      <c r="C24" s="370"/>
      <c r="D24" s="370">
        <v>15566039</v>
      </c>
      <c r="E24" s="370"/>
      <c r="F24" s="370"/>
      <c r="G24" s="370"/>
      <c r="H24" s="370">
        <v>100000</v>
      </c>
      <c r="I24" s="370"/>
      <c r="J24" s="370"/>
      <c r="K24" s="563"/>
      <c r="L24" s="558">
        <f t="shared" si="0"/>
        <v>15666039</v>
      </c>
    </row>
    <row r="25" spans="1:12" s="68" customFormat="1" ht="21" customHeight="1" thickBot="1" x14ac:dyDescent="0.25">
      <c r="A25" s="513" t="s">
        <v>198</v>
      </c>
      <c r="B25" s="280"/>
      <c r="C25" s="370"/>
      <c r="D25" s="370"/>
      <c r="E25" s="370"/>
      <c r="F25" s="370">
        <v>5900000</v>
      </c>
      <c r="G25" s="370"/>
      <c r="H25" s="370"/>
      <c r="I25" s="370"/>
      <c r="J25" s="370"/>
      <c r="K25" s="563"/>
      <c r="L25" s="558">
        <f t="shared" si="0"/>
        <v>5900000</v>
      </c>
    </row>
    <row r="26" spans="1:12" s="68" customFormat="1" ht="21" customHeight="1" thickBot="1" x14ac:dyDescent="0.25">
      <c r="A26" s="513" t="s">
        <v>354</v>
      </c>
      <c r="B26" s="280">
        <v>690695</v>
      </c>
      <c r="C26" s="370">
        <v>257227</v>
      </c>
      <c r="D26" s="370">
        <v>7718789</v>
      </c>
      <c r="E26" s="370"/>
      <c r="F26" s="370">
        <v>270000</v>
      </c>
      <c r="G26" s="370"/>
      <c r="H26" s="370">
        <v>27305</v>
      </c>
      <c r="I26" s="370"/>
      <c r="J26" s="370"/>
      <c r="K26" s="563"/>
      <c r="L26" s="558">
        <f t="shared" si="0"/>
        <v>8964016</v>
      </c>
    </row>
    <row r="27" spans="1:12" s="68" customFormat="1" ht="21" customHeight="1" thickBot="1" x14ac:dyDescent="0.25">
      <c r="A27" s="513" t="s">
        <v>344</v>
      </c>
      <c r="B27" s="280"/>
      <c r="C27" s="370"/>
      <c r="D27" s="370">
        <v>18142000</v>
      </c>
      <c r="E27" s="370"/>
      <c r="F27" s="370"/>
      <c r="G27" s="370"/>
      <c r="H27" s="370"/>
      <c r="I27" s="370"/>
      <c r="J27" s="370"/>
      <c r="K27" s="563"/>
      <c r="L27" s="558">
        <f t="shared" si="0"/>
        <v>18142000</v>
      </c>
    </row>
    <row r="28" spans="1:12" s="68" customFormat="1" ht="21" customHeight="1" thickBot="1" x14ac:dyDescent="0.25">
      <c r="A28" s="513" t="s">
        <v>169</v>
      </c>
      <c r="B28" s="280"/>
      <c r="C28" s="370"/>
      <c r="D28" s="370"/>
      <c r="E28" s="370">
        <v>168400</v>
      </c>
      <c r="F28" s="370"/>
      <c r="G28" s="370"/>
      <c r="H28" s="370"/>
      <c r="I28" s="370"/>
      <c r="J28" s="370"/>
      <c r="K28" s="563"/>
      <c r="L28" s="558">
        <f t="shared" si="0"/>
        <v>168400</v>
      </c>
    </row>
    <row r="29" spans="1:12" s="68" customFormat="1" ht="28.5" customHeight="1" thickBot="1" x14ac:dyDescent="0.25">
      <c r="A29" s="515" t="s">
        <v>345</v>
      </c>
      <c r="B29" s="280"/>
      <c r="C29" s="370"/>
      <c r="D29" s="370">
        <v>6377794</v>
      </c>
      <c r="E29" s="370"/>
      <c r="F29" s="370"/>
      <c r="G29" s="370"/>
      <c r="H29" s="370"/>
      <c r="I29" s="370"/>
      <c r="J29" s="370"/>
      <c r="K29" s="563"/>
      <c r="L29" s="558">
        <f t="shared" si="0"/>
        <v>6377794</v>
      </c>
    </row>
    <row r="30" spans="1:12" s="68" customFormat="1" ht="21" customHeight="1" thickBot="1" x14ac:dyDescent="0.25">
      <c r="A30" s="513" t="s">
        <v>102</v>
      </c>
      <c r="B30" s="280">
        <v>6356148</v>
      </c>
      <c r="C30" s="370">
        <v>869793</v>
      </c>
      <c r="D30" s="370">
        <v>2551106</v>
      </c>
      <c r="E30" s="370"/>
      <c r="F30" s="370"/>
      <c r="G30" s="370"/>
      <c r="H30" s="370"/>
      <c r="I30" s="561"/>
      <c r="J30" s="561"/>
      <c r="K30" s="563"/>
      <c r="L30" s="558">
        <f t="shared" si="0"/>
        <v>9777047</v>
      </c>
    </row>
    <row r="31" spans="1:12" s="68" customFormat="1" ht="31.9" customHeight="1" thickBot="1" x14ac:dyDescent="0.25">
      <c r="A31" s="512" t="s">
        <v>346</v>
      </c>
      <c r="B31" s="280"/>
      <c r="C31" s="370"/>
      <c r="D31" s="370"/>
      <c r="E31" s="370">
        <v>19770000</v>
      </c>
      <c r="F31" s="370">
        <v>3000000</v>
      </c>
      <c r="G31" s="370"/>
      <c r="H31" s="370"/>
      <c r="I31" s="370"/>
      <c r="J31" s="370"/>
      <c r="K31" s="563"/>
      <c r="L31" s="558">
        <f t="shared" si="0"/>
        <v>22770000</v>
      </c>
    </row>
    <row r="32" spans="1:12" ht="30.75" customHeight="1" thickBot="1" x14ac:dyDescent="0.25">
      <c r="A32" s="569" t="s">
        <v>347</v>
      </c>
      <c r="B32" s="556"/>
      <c r="C32" s="544"/>
      <c r="D32" s="564">
        <v>14085444</v>
      </c>
      <c r="E32" s="564"/>
      <c r="F32" s="544"/>
      <c r="G32" s="544"/>
      <c r="H32" s="564"/>
      <c r="I32" s="564"/>
      <c r="J32" s="544"/>
      <c r="K32" s="545">
        <v>122028289</v>
      </c>
      <c r="L32" s="558">
        <f t="shared" si="0"/>
        <v>136113733</v>
      </c>
    </row>
    <row r="33" spans="1:12" ht="21" customHeight="1" thickBot="1" x14ac:dyDescent="0.25">
      <c r="A33" s="559" t="s">
        <v>13</v>
      </c>
      <c r="B33" s="560">
        <f t="shared" ref="B33:K33" si="1">SUM(B6:B32)</f>
        <v>572483555</v>
      </c>
      <c r="C33" s="560">
        <f t="shared" si="1"/>
        <v>43491631</v>
      </c>
      <c r="D33" s="572">
        <f t="shared" si="1"/>
        <v>243606468</v>
      </c>
      <c r="E33" s="560">
        <f t="shared" si="1"/>
        <v>19938400</v>
      </c>
      <c r="F33" s="560">
        <f t="shared" si="1"/>
        <v>97508543</v>
      </c>
      <c r="G33" s="560">
        <f t="shared" si="1"/>
        <v>5039012</v>
      </c>
      <c r="H33" s="572">
        <f t="shared" si="1"/>
        <v>347623849</v>
      </c>
      <c r="I33" s="560">
        <f t="shared" si="1"/>
        <v>8214454</v>
      </c>
      <c r="J33" s="560">
        <f t="shared" si="1"/>
        <v>16724363</v>
      </c>
      <c r="K33" s="560">
        <f t="shared" si="1"/>
        <v>334141454</v>
      </c>
      <c r="L33" s="139">
        <f>SUM(B33:K33)</f>
        <v>1688771729</v>
      </c>
    </row>
    <row r="35" spans="1:12" s="336" customFormat="1" x14ac:dyDescent="0.2">
      <c r="D35" s="353"/>
      <c r="H35" s="353"/>
    </row>
    <row r="36" spans="1:12" ht="15" x14ac:dyDescent="0.2">
      <c r="B36" s="651"/>
      <c r="C36" s="651"/>
      <c r="D36" s="651"/>
      <c r="E36" s="651"/>
      <c r="F36" s="651"/>
      <c r="G36" s="651"/>
      <c r="H36" s="651"/>
      <c r="I36" s="651"/>
      <c r="J36" s="651"/>
      <c r="K36" s="651"/>
      <c r="L36" s="651"/>
    </row>
    <row r="37" spans="1:12" ht="15" x14ac:dyDescent="0.2">
      <c r="A37" s="516"/>
      <c r="B37" s="652"/>
      <c r="C37" s="652"/>
      <c r="D37" s="652"/>
      <c r="E37" s="652"/>
      <c r="F37" s="652"/>
      <c r="G37" s="652"/>
      <c r="H37" s="652"/>
      <c r="I37" s="652"/>
      <c r="J37" s="652"/>
      <c r="K37" s="652"/>
      <c r="L37" s="652"/>
    </row>
    <row r="38" spans="1:12" ht="15" x14ac:dyDescent="0.2">
      <c r="A38" s="100"/>
      <c r="B38" s="653"/>
      <c r="C38" s="653"/>
      <c r="D38" s="653"/>
      <c r="E38" s="653"/>
      <c r="F38" s="653"/>
      <c r="G38" s="653"/>
      <c r="H38" s="653"/>
      <c r="I38" s="653"/>
      <c r="J38" s="653"/>
      <c r="K38" s="653"/>
      <c r="L38" s="653"/>
    </row>
    <row r="39" spans="1:12" x14ac:dyDescent="0.2">
      <c r="A39" s="35"/>
      <c r="B39" s="650"/>
      <c r="C39" s="650"/>
      <c r="D39" s="633"/>
      <c r="E39" s="86"/>
      <c r="F39" s="86"/>
      <c r="G39" s="86"/>
      <c r="H39" s="633"/>
    </row>
    <row r="40" spans="1:12" x14ac:dyDescent="0.2">
      <c r="A40" s="35"/>
      <c r="B40" s="650"/>
      <c r="C40" s="650"/>
      <c r="D40" s="634"/>
      <c r="E40" s="86"/>
      <c r="F40" s="86"/>
      <c r="G40" s="86"/>
      <c r="H40" s="633"/>
    </row>
    <row r="41" spans="1:12" x14ac:dyDescent="0.2">
      <c r="A41" s="35"/>
      <c r="B41" s="650"/>
      <c r="C41" s="650"/>
      <c r="D41" s="633"/>
      <c r="E41" s="86"/>
      <c r="F41" s="86"/>
      <c r="G41" s="86"/>
      <c r="H41" s="633"/>
    </row>
    <row r="42" spans="1:12" x14ac:dyDescent="0.2">
      <c r="A42" s="35"/>
      <c r="B42" s="650"/>
      <c r="C42" s="650"/>
      <c r="D42" s="633"/>
      <c r="E42" s="86"/>
      <c r="F42" s="86"/>
      <c r="G42" s="86"/>
      <c r="H42" s="633"/>
    </row>
    <row r="43" spans="1:12" x14ac:dyDescent="0.2">
      <c r="A43" s="35"/>
      <c r="B43" s="650"/>
      <c r="C43" s="650"/>
      <c r="D43" s="633"/>
      <c r="E43" s="86"/>
      <c r="F43" s="86"/>
      <c r="G43" s="86"/>
      <c r="H43" s="633"/>
    </row>
    <row r="44" spans="1:12" x14ac:dyDescent="0.2">
      <c r="A44" s="35"/>
      <c r="B44" s="650"/>
      <c r="C44" s="650"/>
      <c r="D44" s="633"/>
      <c r="E44" s="86"/>
      <c r="F44" s="86"/>
      <c r="G44" s="86"/>
      <c r="H44" s="633"/>
    </row>
    <row r="45" spans="1:12" x14ac:dyDescent="0.2">
      <c r="A45" s="35"/>
      <c r="B45" s="650"/>
      <c r="C45" s="650"/>
      <c r="D45" s="633"/>
      <c r="E45" s="86"/>
      <c r="F45" s="86"/>
      <c r="G45" s="86"/>
      <c r="H45" s="633"/>
    </row>
    <row r="46" spans="1:12" x14ac:dyDescent="0.2">
      <c r="A46" s="35"/>
      <c r="B46" s="650"/>
      <c r="C46" s="650"/>
      <c r="D46" s="633"/>
      <c r="E46" s="86"/>
      <c r="F46" s="86"/>
      <c r="G46" s="86"/>
      <c r="H46" s="633"/>
    </row>
    <row r="47" spans="1:12" x14ac:dyDescent="0.2">
      <c r="A47" s="35"/>
      <c r="B47" s="650"/>
      <c r="C47" s="650"/>
      <c r="D47" s="633"/>
      <c r="E47" s="86"/>
      <c r="F47" s="86"/>
      <c r="G47" s="86"/>
      <c r="H47" s="633"/>
    </row>
    <row r="48" spans="1:12" x14ac:dyDescent="0.2">
      <c r="A48" s="35"/>
      <c r="B48" s="650"/>
      <c r="C48" s="650"/>
      <c r="D48" s="633"/>
      <c r="E48" s="86"/>
      <c r="F48" s="86"/>
      <c r="G48" s="86"/>
      <c r="H48" s="633"/>
    </row>
    <row r="49" spans="1:9" x14ac:dyDescent="0.2">
      <c r="A49" s="35"/>
      <c r="B49" s="650"/>
      <c r="C49" s="650"/>
      <c r="D49" s="633"/>
      <c r="E49" s="86"/>
      <c r="F49" s="86"/>
      <c r="G49" s="86"/>
      <c r="H49" s="633"/>
    </row>
    <row r="50" spans="1:9" x14ac:dyDescent="0.2">
      <c r="A50" s="35"/>
      <c r="B50" s="650"/>
      <c r="C50" s="650"/>
      <c r="D50" s="633"/>
      <c r="E50" s="86"/>
      <c r="F50" s="86"/>
      <c r="G50" s="86"/>
      <c r="H50" s="633"/>
      <c r="I50" s="1"/>
    </row>
    <row r="51" spans="1:9" x14ac:dyDescent="0.2">
      <c r="A51" s="35"/>
      <c r="B51" s="650"/>
      <c r="C51" s="650"/>
      <c r="D51" s="633"/>
      <c r="E51" s="86"/>
      <c r="F51" s="86"/>
      <c r="G51" s="86"/>
      <c r="H51" s="633"/>
    </row>
    <row r="52" spans="1:9" x14ac:dyDescent="0.2">
      <c r="A52" s="35"/>
      <c r="B52" s="650"/>
      <c r="C52" s="650"/>
      <c r="D52" s="633"/>
      <c r="E52" s="86"/>
      <c r="F52" s="86"/>
      <c r="G52" s="86"/>
      <c r="H52" s="633"/>
    </row>
    <row r="53" spans="1:9" x14ac:dyDescent="0.2">
      <c r="A53" s="100"/>
      <c r="B53" s="650"/>
      <c r="C53" s="650"/>
      <c r="D53" s="635"/>
      <c r="E53" s="88"/>
      <c r="F53" s="88"/>
      <c r="G53" s="88"/>
      <c r="H53" s="635"/>
    </row>
    <row r="54" spans="1:9" x14ac:dyDescent="0.2">
      <c r="B54" s="1"/>
      <c r="C54" s="1"/>
      <c r="D54" s="636"/>
      <c r="E54" s="1"/>
      <c r="F54" s="1"/>
      <c r="G54" s="1"/>
      <c r="H54" s="636"/>
    </row>
    <row r="55" spans="1:9" x14ac:dyDescent="0.2">
      <c r="B55" s="1"/>
      <c r="C55" s="1"/>
      <c r="D55" s="636"/>
      <c r="E55" s="1"/>
      <c r="F55" s="1"/>
      <c r="G55" s="1"/>
      <c r="H55" s="636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51" orientation="landscape" r:id="rId1"/>
  <headerFooter alignWithMargins="0">
    <oddHeader>&amp;R11. sz. melléklet
......../2025.(II.13.)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1"/>
  <sheetViews>
    <sheetView topLeftCell="A9" zoomScaleNormal="100" zoomScaleSheetLayoutView="100" workbookViewId="0">
      <selection activeCell="A28" sqref="A28:XFD28"/>
    </sheetView>
  </sheetViews>
  <sheetFormatPr defaultRowHeight="12.75" x14ac:dyDescent="0.2"/>
  <cols>
    <col min="1" max="1" width="49" customWidth="1"/>
    <col min="2" max="2" width="16.570312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  <col min="13" max="13" width="13.7109375" style="336" bestFit="1" customWidth="1"/>
  </cols>
  <sheetData>
    <row r="2" spans="1:13" ht="15.75" x14ac:dyDescent="0.25">
      <c r="A2" s="731" t="s">
        <v>332</v>
      </c>
      <c r="B2" s="732"/>
      <c r="C2" s="732"/>
      <c r="D2" s="732"/>
      <c r="E2" s="732"/>
      <c r="F2" s="732"/>
      <c r="G2" s="732"/>
      <c r="H2" s="732"/>
      <c r="I2" s="733"/>
      <c r="J2" s="733"/>
      <c r="K2" s="733"/>
      <c r="L2" s="733"/>
    </row>
    <row r="3" spans="1:13" x14ac:dyDescent="0.2">
      <c r="L3" s="173"/>
    </row>
    <row r="4" spans="1:13" x14ac:dyDescent="0.2">
      <c r="E4" s="2"/>
      <c r="J4" s="92"/>
      <c r="L4" s="3"/>
    </row>
    <row r="5" spans="1:13" ht="13.5" thickBot="1" x14ac:dyDescent="0.25"/>
    <row r="6" spans="1:13" ht="102" customHeight="1" thickBot="1" x14ac:dyDescent="0.25">
      <c r="A6" s="673" t="s">
        <v>97</v>
      </c>
      <c r="B6" s="113" t="s">
        <v>112</v>
      </c>
      <c r="C6" s="113" t="s">
        <v>123</v>
      </c>
      <c r="D6" s="631" t="s">
        <v>114</v>
      </c>
      <c r="E6" s="113" t="s">
        <v>124</v>
      </c>
      <c r="F6" s="113" t="s">
        <v>120</v>
      </c>
      <c r="G6" s="113" t="s">
        <v>211</v>
      </c>
      <c r="H6" s="631" t="s">
        <v>116</v>
      </c>
      <c r="I6" s="113" t="s">
        <v>117</v>
      </c>
      <c r="J6" s="113" t="s">
        <v>118</v>
      </c>
      <c r="K6" s="113" t="s">
        <v>126</v>
      </c>
      <c r="L6" s="114" t="s">
        <v>24</v>
      </c>
      <c r="M6"/>
    </row>
    <row r="7" spans="1:13" ht="21" customHeight="1" thickBot="1" x14ac:dyDescent="0.25">
      <c r="A7" s="675"/>
      <c r="B7" s="546" t="s">
        <v>285</v>
      </c>
      <c r="C7" s="546" t="s">
        <v>285</v>
      </c>
      <c r="D7" s="632" t="s">
        <v>285</v>
      </c>
      <c r="E7" s="546" t="s">
        <v>285</v>
      </c>
      <c r="F7" s="546" t="s">
        <v>285</v>
      </c>
      <c r="G7" s="546" t="s">
        <v>285</v>
      </c>
      <c r="H7" s="632" t="s">
        <v>285</v>
      </c>
      <c r="I7" s="546" t="s">
        <v>285</v>
      </c>
      <c r="J7" s="546" t="s">
        <v>285</v>
      </c>
      <c r="K7" s="546" t="s">
        <v>285</v>
      </c>
      <c r="L7" s="134" t="s">
        <v>285</v>
      </c>
      <c r="M7"/>
    </row>
    <row r="8" spans="1:13" ht="21" customHeight="1" thickBot="1" x14ac:dyDescent="0.25">
      <c r="A8" s="566" t="s">
        <v>334</v>
      </c>
      <c r="B8" s="565">
        <v>24515693</v>
      </c>
      <c r="C8" s="541">
        <v>3198600</v>
      </c>
      <c r="D8" s="562">
        <v>19313977</v>
      </c>
      <c r="E8" s="562"/>
      <c r="F8" s="541">
        <v>399021</v>
      </c>
      <c r="G8" s="541">
        <v>5039012</v>
      </c>
      <c r="H8" s="562">
        <v>189400</v>
      </c>
      <c r="I8" s="562"/>
      <c r="J8" s="562"/>
      <c r="K8" s="542"/>
      <c r="L8" s="558">
        <f t="shared" ref="L8:L31" si="0">SUM(B8:K8)</f>
        <v>52655703</v>
      </c>
      <c r="M8" s="92"/>
    </row>
    <row r="9" spans="1:13" ht="21" customHeight="1" thickBot="1" x14ac:dyDescent="0.25">
      <c r="A9" s="567" t="s">
        <v>104</v>
      </c>
      <c r="B9" s="536"/>
      <c r="C9" s="167"/>
      <c r="D9" s="370">
        <v>203176</v>
      </c>
      <c r="E9" s="370"/>
      <c r="F9" s="167">
        <v>9268000</v>
      </c>
      <c r="G9" s="167"/>
      <c r="H9" s="370"/>
      <c r="I9" s="370">
        <v>698500</v>
      </c>
      <c r="J9" s="370"/>
      <c r="K9" s="463"/>
      <c r="L9" s="558">
        <f t="shared" si="0"/>
        <v>10169676</v>
      </c>
      <c r="M9"/>
    </row>
    <row r="10" spans="1:13" s="68" customFormat="1" ht="31.5" customHeight="1" thickBot="1" x14ac:dyDescent="0.25">
      <c r="A10" s="512" t="s">
        <v>98</v>
      </c>
      <c r="B10" s="280">
        <v>35400</v>
      </c>
      <c r="C10" s="370"/>
      <c r="D10" s="370">
        <v>27221205</v>
      </c>
      <c r="E10" s="370"/>
      <c r="F10" s="370">
        <v>7103800</v>
      </c>
      <c r="G10" s="370"/>
      <c r="H10" s="370">
        <v>79342477</v>
      </c>
      <c r="I10" s="370">
        <v>7515954</v>
      </c>
      <c r="J10" s="370"/>
      <c r="K10" s="563"/>
      <c r="L10" s="558">
        <f t="shared" si="0"/>
        <v>121218836</v>
      </c>
    </row>
    <row r="11" spans="1:13" s="68" customFormat="1" ht="31.5" customHeight="1" thickBot="1" x14ac:dyDescent="0.25">
      <c r="A11" s="512" t="s">
        <v>335</v>
      </c>
      <c r="B11" s="280"/>
      <c r="C11" s="370"/>
      <c r="D11" s="370"/>
      <c r="E11" s="370"/>
      <c r="F11" s="370">
        <v>341200</v>
      </c>
      <c r="G11" s="370"/>
      <c r="H11" s="370"/>
      <c r="I11" s="370"/>
      <c r="J11" s="370"/>
      <c r="K11" s="563">
        <v>14115214</v>
      </c>
      <c r="L11" s="558">
        <f t="shared" si="0"/>
        <v>14456414</v>
      </c>
    </row>
    <row r="12" spans="1:13" s="68" customFormat="1" ht="31.5" customHeight="1" thickBot="1" x14ac:dyDescent="0.25">
      <c r="A12" s="512" t="s">
        <v>210</v>
      </c>
      <c r="B12" s="280"/>
      <c r="C12" s="370"/>
      <c r="D12" s="370"/>
      <c r="E12" s="370"/>
      <c r="F12" s="370"/>
      <c r="G12" s="370"/>
      <c r="H12" s="370"/>
      <c r="I12" s="370"/>
      <c r="J12" s="370"/>
      <c r="K12" s="563">
        <v>197997951</v>
      </c>
      <c r="L12" s="558">
        <f t="shared" si="0"/>
        <v>197997951</v>
      </c>
    </row>
    <row r="13" spans="1:13" s="68" customFormat="1" ht="21" customHeight="1" thickBot="1" x14ac:dyDescent="0.25">
      <c r="A13" s="513" t="s">
        <v>336</v>
      </c>
      <c r="B13" s="280"/>
      <c r="C13" s="370"/>
      <c r="D13" s="370"/>
      <c r="E13" s="370"/>
      <c r="F13" s="370">
        <v>13470000</v>
      </c>
      <c r="G13" s="370"/>
      <c r="H13" s="370"/>
      <c r="I13" s="370"/>
      <c r="J13" s="370"/>
      <c r="K13" s="563"/>
      <c r="L13" s="558">
        <f t="shared" si="0"/>
        <v>13470000</v>
      </c>
    </row>
    <row r="14" spans="1:13" s="68" customFormat="1" ht="21" customHeight="1" thickBot="1" x14ac:dyDescent="0.25">
      <c r="A14" s="513" t="s">
        <v>237</v>
      </c>
      <c r="B14" s="280">
        <v>130625284</v>
      </c>
      <c r="C14" s="370">
        <v>8554847</v>
      </c>
      <c r="D14" s="370"/>
      <c r="E14" s="370"/>
      <c r="F14" s="370"/>
      <c r="G14" s="370"/>
      <c r="H14" s="370"/>
      <c r="I14" s="370"/>
      <c r="J14" s="370"/>
      <c r="K14" s="563"/>
      <c r="L14" s="558">
        <f t="shared" si="0"/>
        <v>139180131</v>
      </c>
    </row>
    <row r="15" spans="1:13" s="68" customFormat="1" ht="21" customHeight="1" thickBot="1" x14ac:dyDescent="0.25">
      <c r="A15" s="513" t="s">
        <v>103</v>
      </c>
      <c r="B15" s="280">
        <v>363455640</v>
      </c>
      <c r="C15" s="370">
        <v>25399718</v>
      </c>
      <c r="D15" s="370">
        <v>40369303</v>
      </c>
      <c r="E15" s="370"/>
      <c r="F15" s="370">
        <v>21236734</v>
      </c>
      <c r="G15" s="370"/>
      <c r="H15" s="370">
        <v>25893976</v>
      </c>
      <c r="I15" s="370"/>
      <c r="J15" s="370"/>
      <c r="K15" s="563"/>
      <c r="L15" s="558">
        <f t="shared" si="0"/>
        <v>476355371</v>
      </c>
    </row>
    <row r="16" spans="1:13" s="68" customFormat="1" ht="21" customHeight="1" thickBot="1" x14ac:dyDescent="0.25">
      <c r="A16" s="513" t="s">
        <v>337</v>
      </c>
      <c r="B16" s="280">
        <v>5476696</v>
      </c>
      <c r="C16" s="370">
        <v>748040</v>
      </c>
      <c r="D16" s="370">
        <v>14741313</v>
      </c>
      <c r="E16" s="370"/>
      <c r="F16" s="370"/>
      <c r="G16" s="370"/>
      <c r="H16" s="370">
        <v>845715</v>
      </c>
      <c r="I16" s="370"/>
      <c r="J16" s="370"/>
      <c r="K16" s="563"/>
      <c r="L16" s="558">
        <f t="shared" si="0"/>
        <v>21811764</v>
      </c>
    </row>
    <row r="17" spans="1:13" s="68" customFormat="1" ht="21" customHeight="1" thickBot="1" x14ac:dyDescent="0.25">
      <c r="A17" s="513" t="s">
        <v>338</v>
      </c>
      <c r="B17" s="280"/>
      <c r="C17" s="370"/>
      <c r="D17" s="370">
        <v>1741540</v>
      </c>
      <c r="E17" s="370"/>
      <c r="F17" s="370"/>
      <c r="G17" s="370"/>
      <c r="H17" s="370">
        <v>208819557</v>
      </c>
      <c r="I17" s="370"/>
      <c r="J17" s="370">
        <v>16724363</v>
      </c>
      <c r="K17" s="563"/>
      <c r="L17" s="558">
        <f t="shared" si="0"/>
        <v>227285460</v>
      </c>
    </row>
    <row r="18" spans="1:13" s="514" customFormat="1" ht="21" customHeight="1" thickBot="1" x14ac:dyDescent="0.25">
      <c r="A18" s="513" t="s">
        <v>339</v>
      </c>
      <c r="B18" s="280"/>
      <c r="C18" s="370"/>
      <c r="D18" s="370">
        <v>6986780</v>
      </c>
      <c r="E18" s="370"/>
      <c r="F18" s="370">
        <v>5393629</v>
      </c>
      <c r="G18" s="370"/>
      <c r="H18" s="370"/>
      <c r="I18" s="370"/>
      <c r="J18" s="370"/>
      <c r="K18" s="563"/>
      <c r="L18" s="558">
        <f t="shared" si="0"/>
        <v>12380409</v>
      </c>
    </row>
    <row r="19" spans="1:13" s="514" customFormat="1" ht="21" customHeight="1" thickBot="1" x14ac:dyDescent="0.25">
      <c r="A19" s="513" t="s">
        <v>340</v>
      </c>
      <c r="B19" s="280"/>
      <c r="C19" s="370"/>
      <c r="D19" s="370">
        <v>3067500</v>
      </c>
      <c r="E19" s="370"/>
      <c r="F19" s="370"/>
      <c r="G19" s="370"/>
      <c r="H19" s="370"/>
      <c r="I19" s="370"/>
      <c r="J19" s="370"/>
      <c r="K19" s="563"/>
      <c r="L19" s="558">
        <f t="shared" si="0"/>
        <v>3067500</v>
      </c>
    </row>
    <row r="20" spans="1:13" s="514" customFormat="1" ht="21" customHeight="1" thickBot="1" x14ac:dyDescent="0.25">
      <c r="A20" s="513" t="s">
        <v>238</v>
      </c>
      <c r="B20" s="280"/>
      <c r="C20" s="370"/>
      <c r="D20" s="370">
        <v>432970</v>
      </c>
      <c r="E20" s="370"/>
      <c r="F20" s="370"/>
      <c r="G20" s="370"/>
      <c r="H20" s="370"/>
      <c r="I20" s="370"/>
      <c r="J20" s="370"/>
      <c r="K20" s="563"/>
      <c r="L20" s="558">
        <f t="shared" si="0"/>
        <v>432970</v>
      </c>
    </row>
    <row r="21" spans="1:13" s="514" customFormat="1" ht="21" customHeight="1" thickBot="1" x14ac:dyDescent="0.25">
      <c r="A21" s="568" t="s">
        <v>341</v>
      </c>
      <c r="B21" s="280"/>
      <c r="C21" s="370"/>
      <c r="D21" s="370">
        <v>2384184</v>
      </c>
      <c r="E21" s="370"/>
      <c r="F21" s="370"/>
      <c r="G21" s="370"/>
      <c r="H21" s="370"/>
      <c r="I21" s="370"/>
      <c r="J21" s="370"/>
      <c r="K21" s="563"/>
      <c r="L21" s="558">
        <f t="shared" si="0"/>
        <v>2384184</v>
      </c>
    </row>
    <row r="22" spans="1:13" s="98" customFormat="1" ht="21" customHeight="1" thickBot="1" x14ac:dyDescent="0.25">
      <c r="A22" s="568" t="s">
        <v>342</v>
      </c>
      <c r="B22" s="536"/>
      <c r="C22" s="167"/>
      <c r="D22" s="370"/>
      <c r="E22" s="370"/>
      <c r="F22" s="167"/>
      <c r="G22" s="167"/>
      <c r="H22" s="370">
        <v>31993708</v>
      </c>
      <c r="I22" s="370"/>
      <c r="J22" s="370"/>
      <c r="K22" s="463"/>
      <c r="L22" s="558">
        <f t="shared" si="0"/>
        <v>31993708</v>
      </c>
    </row>
    <row r="23" spans="1:13" s="514" customFormat="1" ht="21" customHeight="1" thickBot="1" x14ac:dyDescent="0.25">
      <c r="A23" s="512" t="s">
        <v>343</v>
      </c>
      <c r="B23" s="280"/>
      <c r="C23" s="370"/>
      <c r="D23" s="370">
        <v>16959273</v>
      </c>
      <c r="E23" s="370"/>
      <c r="F23" s="370"/>
      <c r="G23" s="370"/>
      <c r="H23" s="370"/>
      <c r="I23" s="370"/>
      <c r="J23" s="370"/>
      <c r="K23" s="563"/>
      <c r="L23" s="558">
        <f t="shared" si="0"/>
        <v>16959273</v>
      </c>
    </row>
    <row r="24" spans="1:13" s="514" customFormat="1" ht="21" customHeight="1" thickBot="1" x14ac:dyDescent="0.25">
      <c r="A24" s="513" t="s">
        <v>99</v>
      </c>
      <c r="B24" s="280">
        <f>9401659-4256000</f>
        <v>5145659</v>
      </c>
      <c r="C24" s="370">
        <f>633390-554000</f>
        <v>79390</v>
      </c>
      <c r="D24" s="370">
        <v>7187208</v>
      </c>
      <c r="E24" s="370"/>
      <c r="F24" s="370"/>
      <c r="G24" s="370"/>
      <c r="H24" s="370">
        <v>3662</v>
      </c>
      <c r="I24" s="370"/>
      <c r="J24" s="370"/>
      <c r="K24" s="563"/>
      <c r="L24" s="558">
        <f t="shared" si="0"/>
        <v>12415919</v>
      </c>
    </row>
    <row r="25" spans="1:13" s="68" customFormat="1" ht="21" customHeight="1" thickBot="1" x14ac:dyDescent="0.25">
      <c r="A25" s="513" t="s">
        <v>127</v>
      </c>
      <c r="B25" s="280">
        <v>31926340</v>
      </c>
      <c r="C25" s="370">
        <v>3830016</v>
      </c>
      <c r="D25" s="370">
        <v>38556867</v>
      </c>
      <c r="E25" s="370"/>
      <c r="F25" s="370"/>
      <c r="G25" s="370"/>
      <c r="H25" s="370">
        <v>408049</v>
      </c>
      <c r="I25" s="370"/>
      <c r="J25" s="370"/>
      <c r="K25" s="563"/>
      <c r="L25" s="558">
        <f t="shared" si="0"/>
        <v>74721272</v>
      </c>
    </row>
    <row r="26" spans="1:13" s="68" customFormat="1" ht="21" customHeight="1" thickBot="1" x14ac:dyDescent="0.25">
      <c r="A26" s="513" t="s">
        <v>354</v>
      </c>
      <c r="B26" s="280">
        <v>690695</v>
      </c>
      <c r="C26" s="370">
        <v>257227</v>
      </c>
      <c r="D26" s="370">
        <v>7718789</v>
      </c>
      <c r="E26" s="370"/>
      <c r="F26" s="370">
        <v>270000</v>
      </c>
      <c r="G26" s="370"/>
      <c r="H26" s="370">
        <v>27305</v>
      </c>
      <c r="I26" s="370"/>
      <c r="J26" s="370"/>
      <c r="K26" s="563"/>
      <c r="L26" s="558">
        <f t="shared" si="0"/>
        <v>8964016</v>
      </c>
    </row>
    <row r="27" spans="1:13" s="68" customFormat="1" ht="21" customHeight="1" thickBot="1" x14ac:dyDescent="0.25">
      <c r="A27" s="513" t="s">
        <v>344</v>
      </c>
      <c r="B27" s="280"/>
      <c r="C27" s="370"/>
      <c r="D27" s="370">
        <v>18142000</v>
      </c>
      <c r="E27" s="370"/>
      <c r="F27" s="370"/>
      <c r="G27" s="370"/>
      <c r="H27" s="370"/>
      <c r="I27" s="370"/>
      <c r="J27" s="370"/>
      <c r="K27" s="563"/>
      <c r="L27" s="558">
        <f t="shared" si="0"/>
        <v>18142000</v>
      </c>
    </row>
    <row r="28" spans="1:13" s="68" customFormat="1" ht="28.5" customHeight="1" thickBot="1" x14ac:dyDescent="0.25">
      <c r="A28" s="515" t="s">
        <v>345</v>
      </c>
      <c r="B28" s="280"/>
      <c r="C28" s="370"/>
      <c r="D28" s="370">
        <v>6377794</v>
      </c>
      <c r="E28" s="370"/>
      <c r="F28" s="370"/>
      <c r="G28" s="370"/>
      <c r="H28" s="370"/>
      <c r="I28" s="370"/>
      <c r="J28" s="370"/>
      <c r="K28" s="563"/>
      <c r="L28" s="558">
        <f t="shared" si="0"/>
        <v>6377794</v>
      </c>
    </row>
    <row r="29" spans="1:13" s="68" customFormat="1" ht="31.9" customHeight="1" thickBot="1" x14ac:dyDescent="0.25">
      <c r="A29" s="512" t="s">
        <v>346</v>
      </c>
      <c r="B29" s="280"/>
      <c r="C29" s="370"/>
      <c r="D29" s="370"/>
      <c r="E29" s="370">
        <f>19770000-3000000</f>
        <v>16770000</v>
      </c>
      <c r="F29" s="370"/>
      <c r="G29" s="370"/>
      <c r="H29" s="370"/>
      <c r="I29" s="370"/>
      <c r="J29" s="370"/>
      <c r="K29" s="563"/>
      <c r="L29" s="558">
        <f t="shared" si="0"/>
        <v>16770000</v>
      </c>
    </row>
    <row r="30" spans="1:13" ht="30.75" customHeight="1" thickBot="1" x14ac:dyDescent="0.25">
      <c r="A30" s="569" t="s">
        <v>347</v>
      </c>
      <c r="B30" s="556"/>
      <c r="C30" s="544"/>
      <c r="D30" s="564">
        <v>14085444</v>
      </c>
      <c r="E30" s="564"/>
      <c r="F30" s="544"/>
      <c r="G30" s="544"/>
      <c r="H30" s="564"/>
      <c r="I30" s="564"/>
      <c r="J30" s="544"/>
      <c r="K30" s="545">
        <v>122028289</v>
      </c>
      <c r="L30" s="558">
        <f t="shared" si="0"/>
        <v>136113733</v>
      </c>
      <c r="M30"/>
    </row>
    <row r="31" spans="1:13" ht="21" customHeight="1" thickBot="1" x14ac:dyDescent="0.25">
      <c r="A31" s="559" t="s">
        <v>13</v>
      </c>
      <c r="B31" s="560">
        <f t="shared" ref="B31:K31" si="1">SUM(B8:B30)</f>
        <v>561871407</v>
      </c>
      <c r="C31" s="560">
        <f t="shared" si="1"/>
        <v>42067838</v>
      </c>
      <c r="D31" s="572">
        <f t="shared" si="1"/>
        <v>225489323</v>
      </c>
      <c r="E31" s="560">
        <f t="shared" si="1"/>
        <v>16770000</v>
      </c>
      <c r="F31" s="560">
        <f t="shared" si="1"/>
        <v>57482384</v>
      </c>
      <c r="G31" s="560">
        <f t="shared" si="1"/>
        <v>5039012</v>
      </c>
      <c r="H31" s="572">
        <f t="shared" si="1"/>
        <v>347523849</v>
      </c>
      <c r="I31" s="560">
        <f t="shared" si="1"/>
        <v>8214454</v>
      </c>
      <c r="J31" s="560">
        <f t="shared" si="1"/>
        <v>16724363</v>
      </c>
      <c r="K31" s="560">
        <f t="shared" si="1"/>
        <v>334141454</v>
      </c>
      <c r="L31" s="139">
        <f t="shared" si="0"/>
        <v>1615324084</v>
      </c>
      <c r="M31"/>
    </row>
  </sheetData>
  <mergeCells count="2">
    <mergeCell ref="A2:L2"/>
    <mergeCell ref="A6:A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&amp;R12. sz. melléklet
......../2025.(II.13.)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zoomScaleNormal="100" workbookViewId="0">
      <selection activeCell="B20" sqref="B20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731" t="s">
        <v>331</v>
      </c>
      <c r="B2" s="732"/>
      <c r="C2" s="732"/>
      <c r="D2" s="732"/>
      <c r="E2" s="732"/>
      <c r="F2" s="732"/>
      <c r="G2" s="732"/>
      <c r="H2" s="732"/>
      <c r="I2" s="733"/>
      <c r="J2" s="733"/>
      <c r="K2" s="733"/>
      <c r="L2" s="733"/>
    </row>
    <row r="3" spans="1:12" x14ac:dyDescent="0.2">
      <c r="L3" s="173"/>
    </row>
    <row r="4" spans="1:12" x14ac:dyDescent="0.2">
      <c r="E4" s="2"/>
      <c r="J4" s="92"/>
      <c r="L4" s="3"/>
    </row>
    <row r="5" spans="1:12" ht="13.5" thickBot="1" x14ac:dyDescent="0.25"/>
    <row r="6" spans="1:12" ht="102" customHeight="1" thickBot="1" x14ac:dyDescent="0.25">
      <c r="A6" s="673" t="s">
        <v>97</v>
      </c>
      <c r="B6" s="113" t="s">
        <v>112</v>
      </c>
      <c r="C6" s="113" t="s">
        <v>123</v>
      </c>
      <c r="D6" s="113" t="s">
        <v>114</v>
      </c>
      <c r="E6" s="113" t="s">
        <v>124</v>
      </c>
      <c r="F6" s="113" t="s">
        <v>120</v>
      </c>
      <c r="G6" s="113" t="s">
        <v>211</v>
      </c>
      <c r="H6" s="113" t="s">
        <v>116</v>
      </c>
      <c r="I6" s="113" t="s">
        <v>117</v>
      </c>
      <c r="J6" s="113" t="s">
        <v>118</v>
      </c>
      <c r="K6" s="113" t="s">
        <v>126</v>
      </c>
      <c r="L6" s="114" t="s">
        <v>24</v>
      </c>
    </row>
    <row r="7" spans="1:12" ht="21" customHeight="1" thickBot="1" x14ac:dyDescent="0.25">
      <c r="A7" s="674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  <c r="K7" s="134" t="s">
        <v>285</v>
      </c>
      <c r="L7" s="134" t="s">
        <v>285</v>
      </c>
    </row>
    <row r="8" spans="1:12" ht="31.5" customHeight="1" thickBot="1" x14ac:dyDescent="0.25">
      <c r="A8" s="390" t="s">
        <v>210</v>
      </c>
      <c r="B8" s="391"/>
      <c r="C8" s="91"/>
      <c r="D8" s="91"/>
      <c r="E8" s="91"/>
      <c r="F8" s="91">
        <f>'önkormányzat kiadásai 11. '!F10</f>
        <v>31126159</v>
      </c>
      <c r="G8" s="91"/>
      <c r="H8" s="91"/>
      <c r="I8" s="91"/>
      <c r="J8" s="91"/>
      <c r="K8" s="91"/>
      <c r="L8" s="139">
        <f t="shared" ref="L8:L14" si="0">SUM(B8:K8)</f>
        <v>31126159</v>
      </c>
    </row>
    <row r="9" spans="1:12" s="98" customFormat="1" ht="21" customHeight="1" thickBot="1" x14ac:dyDescent="0.25">
      <c r="A9" s="392" t="s">
        <v>99</v>
      </c>
      <c r="B9" s="91">
        <v>4256000</v>
      </c>
      <c r="C9" s="91">
        <v>554000</v>
      </c>
      <c r="D9" s="91"/>
      <c r="E9" s="91"/>
      <c r="F9" s="91"/>
      <c r="G9" s="91"/>
      <c r="H9" s="91"/>
      <c r="I9" s="91"/>
      <c r="J9" s="91"/>
      <c r="K9" s="91"/>
      <c r="L9" s="139">
        <f t="shared" si="0"/>
        <v>4810000</v>
      </c>
    </row>
    <row r="10" spans="1:12" s="68" customFormat="1" ht="21" customHeight="1" thickBot="1" x14ac:dyDescent="0.25">
      <c r="A10" s="513" t="s">
        <v>128</v>
      </c>
      <c r="B10" s="280"/>
      <c r="C10" s="370"/>
      <c r="D10" s="370">
        <v>15566039</v>
      </c>
      <c r="E10" s="370"/>
      <c r="F10" s="370"/>
      <c r="G10" s="370"/>
      <c r="H10" s="370">
        <v>100000</v>
      </c>
      <c r="I10" s="370"/>
      <c r="J10" s="370"/>
      <c r="K10" s="563"/>
      <c r="L10" s="558">
        <f>SUM(B10:K10)</f>
        <v>15666039</v>
      </c>
    </row>
    <row r="11" spans="1:12" s="68" customFormat="1" ht="21" customHeight="1" thickBot="1" x14ac:dyDescent="0.25">
      <c r="A11" s="513" t="s">
        <v>198</v>
      </c>
      <c r="B11" s="280"/>
      <c r="C11" s="370"/>
      <c r="D11" s="370"/>
      <c r="E11" s="370"/>
      <c r="F11" s="370">
        <v>5900000</v>
      </c>
      <c r="G11" s="370"/>
      <c r="H11" s="370"/>
      <c r="I11" s="370"/>
      <c r="J11" s="370"/>
      <c r="K11" s="563"/>
      <c r="L11" s="558">
        <f>SUM(B11:K11)</f>
        <v>5900000</v>
      </c>
    </row>
    <row r="12" spans="1:12" s="68" customFormat="1" ht="21" customHeight="1" thickBot="1" x14ac:dyDescent="0.25">
      <c r="A12" s="513" t="s">
        <v>169</v>
      </c>
      <c r="B12" s="280"/>
      <c r="C12" s="370"/>
      <c r="D12" s="370"/>
      <c r="E12" s="370">
        <v>168400</v>
      </c>
      <c r="F12" s="370"/>
      <c r="G12" s="370"/>
      <c r="H12" s="370"/>
      <c r="I12" s="370"/>
      <c r="J12" s="370"/>
      <c r="K12" s="563"/>
      <c r="L12" s="558">
        <f>SUM(B12:K12)</f>
        <v>168400</v>
      </c>
    </row>
    <row r="13" spans="1:12" s="68" customFormat="1" ht="21" customHeight="1" thickBot="1" x14ac:dyDescent="0.25">
      <c r="A13" s="513" t="s">
        <v>102</v>
      </c>
      <c r="B13" s="280">
        <v>6356148</v>
      </c>
      <c r="C13" s="370">
        <v>869793</v>
      </c>
      <c r="D13" s="370">
        <v>2551106</v>
      </c>
      <c r="E13" s="370"/>
      <c r="F13" s="370"/>
      <c r="G13" s="370"/>
      <c r="H13" s="370"/>
      <c r="I13" s="561"/>
      <c r="J13" s="561"/>
      <c r="K13" s="563"/>
      <c r="L13" s="558">
        <f>SUM(B13:K13)</f>
        <v>9777047</v>
      </c>
    </row>
    <row r="14" spans="1:12" ht="21" customHeight="1" thickBot="1" x14ac:dyDescent="0.25">
      <c r="A14" s="393" t="s">
        <v>129</v>
      </c>
      <c r="B14" s="91"/>
      <c r="C14" s="91"/>
      <c r="D14" s="91"/>
      <c r="E14" s="91">
        <v>3000000</v>
      </c>
      <c r="F14" s="91">
        <v>3000000</v>
      </c>
      <c r="G14" s="91"/>
      <c r="H14" s="91"/>
      <c r="I14" s="91"/>
      <c r="J14" s="91"/>
      <c r="K14" s="91"/>
      <c r="L14" s="139">
        <f t="shared" si="0"/>
        <v>6000000</v>
      </c>
    </row>
    <row r="15" spans="1:12" ht="21" customHeight="1" thickBot="1" x14ac:dyDescent="0.25">
      <c r="A15" s="95" t="s">
        <v>13</v>
      </c>
      <c r="B15" s="99">
        <f t="shared" ref="B15:K15" si="1">SUM(B8:B14)</f>
        <v>10612148</v>
      </c>
      <c r="C15" s="99">
        <f t="shared" si="1"/>
        <v>1423793</v>
      </c>
      <c r="D15" s="99">
        <f t="shared" si="1"/>
        <v>18117145</v>
      </c>
      <c r="E15" s="99">
        <f t="shared" si="1"/>
        <v>3168400</v>
      </c>
      <c r="F15" s="99">
        <f t="shared" si="1"/>
        <v>40026159</v>
      </c>
      <c r="G15" s="99">
        <f t="shared" si="1"/>
        <v>0</v>
      </c>
      <c r="H15" s="99">
        <f t="shared" si="1"/>
        <v>100000</v>
      </c>
      <c r="I15" s="99">
        <f t="shared" si="1"/>
        <v>0</v>
      </c>
      <c r="J15" s="99">
        <f t="shared" si="1"/>
        <v>0</v>
      </c>
      <c r="K15" s="99">
        <f t="shared" si="1"/>
        <v>0</v>
      </c>
      <c r="L15" s="139">
        <f>SUM(L8:L14)</f>
        <v>73447645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 xml:space="preserve">&amp;R13. sz. melléklet
........../2025.(II.13.) Egyek Önk.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pageSetUpPr fitToPage="1"/>
  </sheetPr>
  <dimension ref="A3:L35"/>
  <sheetViews>
    <sheetView zoomScaleNormal="100" workbookViewId="0">
      <selection activeCell="E21" sqref="E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731"/>
      <c r="B3" s="732"/>
      <c r="C3" s="732"/>
      <c r="D3" s="732"/>
      <c r="E3" s="732"/>
      <c r="F3" s="732"/>
      <c r="G3" s="732"/>
      <c r="H3" s="732"/>
      <c r="I3" s="733"/>
    </row>
    <row r="5" spans="1:12" ht="12.75" customHeight="1" x14ac:dyDescent="0.2">
      <c r="A5" s="736" t="s">
        <v>287</v>
      </c>
      <c r="B5" s="736"/>
      <c r="C5" s="736"/>
      <c r="D5" s="736"/>
      <c r="E5" s="736"/>
      <c r="F5" s="736"/>
      <c r="G5" s="736"/>
      <c r="H5" s="736"/>
      <c r="I5" s="736"/>
      <c r="J5" s="736"/>
      <c r="K5" s="736"/>
      <c r="L5" s="736"/>
    </row>
    <row r="6" spans="1:12" ht="12.75" customHeight="1" x14ac:dyDescent="0.2">
      <c r="A6" s="736"/>
      <c r="B6" s="736"/>
      <c r="C6" s="736"/>
      <c r="D6" s="736"/>
      <c r="E6" s="736"/>
      <c r="F6" s="736"/>
      <c r="G6" s="736"/>
      <c r="H6" s="736"/>
      <c r="I6" s="736"/>
      <c r="J6" s="736"/>
      <c r="K6" s="736"/>
      <c r="L6" s="736"/>
    </row>
    <row r="7" spans="1:12" ht="13.5" thickBot="1" x14ac:dyDescent="0.25">
      <c r="I7" s="173"/>
    </row>
    <row r="8" spans="1:12" ht="102" customHeight="1" thickBot="1" x14ac:dyDescent="0.25">
      <c r="A8" s="734" t="s">
        <v>97</v>
      </c>
      <c r="B8" s="331" t="s">
        <v>112</v>
      </c>
      <c r="C8" s="171" t="s">
        <v>123</v>
      </c>
      <c r="D8" s="171" t="s">
        <v>114</v>
      </c>
      <c r="E8" s="171" t="s">
        <v>124</v>
      </c>
      <c r="F8" s="171" t="s">
        <v>120</v>
      </c>
      <c r="G8" s="171" t="s">
        <v>125</v>
      </c>
      <c r="H8" s="171" t="s">
        <v>116</v>
      </c>
      <c r="I8" s="171" t="s">
        <v>117</v>
      </c>
      <c r="J8" s="171" t="s">
        <v>118</v>
      </c>
      <c r="K8" s="171" t="s">
        <v>126</v>
      </c>
      <c r="L8" s="172" t="s">
        <v>24</v>
      </c>
    </row>
    <row r="9" spans="1:12" ht="21" customHeight="1" thickBot="1" x14ac:dyDescent="0.25">
      <c r="A9" s="735"/>
      <c r="B9" s="546" t="s">
        <v>285</v>
      </c>
      <c r="C9" s="546" t="s">
        <v>285</v>
      </c>
      <c r="D9" s="546" t="s">
        <v>285</v>
      </c>
      <c r="E9" s="546" t="s">
        <v>285</v>
      </c>
      <c r="F9" s="546" t="s">
        <v>285</v>
      </c>
      <c r="G9" s="546" t="s">
        <v>285</v>
      </c>
      <c r="H9" s="546" t="s">
        <v>285</v>
      </c>
      <c r="I9" s="546" t="s">
        <v>285</v>
      </c>
      <c r="J9" s="546" t="s">
        <v>285</v>
      </c>
      <c r="K9" s="546" t="s">
        <v>285</v>
      </c>
      <c r="L9" s="134" t="s">
        <v>285</v>
      </c>
    </row>
    <row r="10" spans="1:12" ht="40.5" customHeight="1" x14ac:dyDescent="0.2">
      <c r="A10" s="575" t="s">
        <v>105</v>
      </c>
      <c r="B10" s="540">
        <v>131781110</v>
      </c>
      <c r="C10" s="541">
        <v>16634062</v>
      </c>
      <c r="D10" s="577">
        <v>19205495</v>
      </c>
      <c r="E10" s="541"/>
      <c r="F10" s="578"/>
      <c r="G10" s="578"/>
      <c r="H10" s="578">
        <v>1153434</v>
      </c>
      <c r="I10" s="579"/>
      <c r="J10" s="580"/>
      <c r="K10" s="581"/>
      <c r="L10" s="630">
        <f>SUM(B10:K10)</f>
        <v>168774101</v>
      </c>
    </row>
    <row r="11" spans="1:12" ht="40.5" customHeight="1" x14ac:dyDescent="0.2">
      <c r="A11" s="576" t="s">
        <v>106</v>
      </c>
      <c r="B11" s="377">
        <v>13083924</v>
      </c>
      <c r="C11" s="167">
        <v>1817954</v>
      </c>
      <c r="D11" s="561"/>
      <c r="E11" s="167"/>
      <c r="F11" s="573"/>
      <c r="G11" s="573"/>
      <c r="H11" s="573">
        <v>0</v>
      </c>
      <c r="I11" s="168"/>
      <c r="J11" s="574"/>
      <c r="K11" s="582"/>
      <c r="L11" s="630">
        <f>SUM(B11:K11)</f>
        <v>14901878</v>
      </c>
    </row>
    <row r="12" spans="1:12" ht="40.5" customHeight="1" thickBot="1" x14ac:dyDescent="0.25">
      <c r="A12" s="576" t="s">
        <v>355</v>
      </c>
      <c r="B12" s="543">
        <v>3382070</v>
      </c>
      <c r="C12" s="544">
        <v>466232</v>
      </c>
      <c r="D12" s="583">
        <v>542017</v>
      </c>
      <c r="E12" s="544"/>
      <c r="F12" s="584"/>
      <c r="G12" s="584"/>
      <c r="H12" s="584">
        <v>37670</v>
      </c>
      <c r="I12" s="585"/>
      <c r="J12" s="586"/>
      <c r="K12" s="587"/>
      <c r="L12" s="630">
        <f>SUM(B12:K12)</f>
        <v>4427989</v>
      </c>
    </row>
    <row r="13" spans="1:12" s="69" customFormat="1" ht="21" customHeight="1" thickBot="1" x14ac:dyDescent="0.25">
      <c r="A13" s="95" t="s">
        <v>13</v>
      </c>
      <c r="B13" s="572">
        <f>SUM(B10:B12)</f>
        <v>148247104</v>
      </c>
      <c r="C13" s="572">
        <f t="shared" ref="C13:L13" si="0">SUM(C10:C12)</f>
        <v>18918248</v>
      </c>
      <c r="D13" s="572">
        <f t="shared" si="0"/>
        <v>19747512</v>
      </c>
      <c r="E13" s="572">
        <f t="shared" si="0"/>
        <v>0</v>
      </c>
      <c r="F13" s="572">
        <f t="shared" si="0"/>
        <v>0</v>
      </c>
      <c r="G13" s="572">
        <f t="shared" si="0"/>
        <v>0</v>
      </c>
      <c r="H13" s="572">
        <f t="shared" si="0"/>
        <v>1191104</v>
      </c>
      <c r="I13" s="572">
        <f t="shared" si="0"/>
        <v>0</v>
      </c>
      <c r="J13" s="572">
        <f t="shared" si="0"/>
        <v>0</v>
      </c>
      <c r="K13" s="572">
        <f t="shared" si="0"/>
        <v>0</v>
      </c>
      <c r="L13" s="572">
        <f t="shared" si="0"/>
        <v>188103968</v>
      </c>
    </row>
    <row r="15" spans="1:12" x14ac:dyDescent="0.2">
      <c r="I15" s="2"/>
    </row>
    <row r="17" spans="1:12" x14ac:dyDescent="0.2">
      <c r="A17" s="30"/>
      <c r="B17" s="31"/>
      <c r="C17" s="31"/>
      <c r="D17" s="31" t="s">
        <v>69</v>
      </c>
      <c r="E17" s="31"/>
      <c r="F17" s="32"/>
      <c r="G17" s="32"/>
      <c r="H17" s="32"/>
      <c r="L17" s="336"/>
    </row>
    <row r="18" spans="1:12" x14ac:dyDescent="0.2">
      <c r="A18" s="33"/>
      <c r="B18" s="34"/>
      <c r="C18" s="34"/>
      <c r="D18" s="34"/>
      <c r="E18" s="34"/>
      <c r="F18" s="34"/>
      <c r="G18" s="34"/>
      <c r="H18" s="34"/>
    </row>
    <row r="19" spans="1:12" x14ac:dyDescent="0.2">
      <c r="A19" s="35"/>
      <c r="B19" s="86"/>
      <c r="C19" s="86"/>
      <c r="D19" s="86"/>
      <c r="E19" s="86"/>
      <c r="F19" s="15"/>
      <c r="G19" s="15"/>
      <c r="H19" s="15"/>
      <c r="L19" s="92"/>
    </row>
    <row r="20" spans="1:12" x14ac:dyDescent="0.2">
      <c r="A20" s="35"/>
      <c r="B20" s="86"/>
      <c r="C20" s="86"/>
      <c r="D20" s="87"/>
      <c r="E20" s="86"/>
      <c r="F20" s="15"/>
      <c r="G20" s="15"/>
      <c r="H20" s="15"/>
    </row>
    <row r="21" spans="1:12" x14ac:dyDescent="0.2">
      <c r="A21" s="35"/>
      <c r="B21" s="86"/>
      <c r="C21" s="86"/>
      <c r="D21" s="86"/>
      <c r="E21" s="86"/>
      <c r="F21" s="15"/>
      <c r="G21" s="15"/>
      <c r="H21" s="15"/>
    </row>
    <row r="22" spans="1:12" x14ac:dyDescent="0.2">
      <c r="A22" s="35"/>
      <c r="B22" s="86"/>
      <c r="C22" s="86"/>
      <c r="D22" s="86"/>
      <c r="E22" s="86"/>
      <c r="F22" s="15"/>
      <c r="G22" s="15"/>
      <c r="H22" s="15"/>
    </row>
    <row r="23" spans="1:12" x14ac:dyDescent="0.2">
      <c r="A23" s="35"/>
      <c r="B23" s="86"/>
      <c r="C23" s="86"/>
      <c r="D23" s="86"/>
      <c r="E23" s="86"/>
      <c r="F23" s="15"/>
      <c r="G23" s="15"/>
      <c r="H23" s="15"/>
    </row>
    <row r="24" spans="1:12" x14ac:dyDescent="0.2">
      <c r="A24" s="35"/>
      <c r="B24" s="86"/>
      <c r="C24" s="86"/>
      <c r="D24" s="86"/>
      <c r="E24" s="86"/>
      <c r="F24" s="15"/>
      <c r="G24" s="15"/>
      <c r="H24" s="15"/>
    </row>
    <row r="25" spans="1:12" x14ac:dyDescent="0.2">
      <c r="A25" s="35"/>
      <c r="B25" s="86"/>
      <c r="C25" s="86"/>
      <c r="D25" s="86"/>
      <c r="E25" s="86"/>
      <c r="F25" s="15"/>
      <c r="G25" s="15"/>
      <c r="H25" s="15"/>
    </row>
    <row r="26" spans="1:12" x14ac:dyDescent="0.2">
      <c r="A26" s="35"/>
      <c r="B26" s="86"/>
      <c r="C26" s="86"/>
      <c r="D26" s="86"/>
      <c r="E26" s="86"/>
      <c r="F26" s="15"/>
      <c r="G26" s="15"/>
      <c r="H26" s="15"/>
    </row>
    <row r="27" spans="1:12" x14ac:dyDescent="0.2">
      <c r="A27" s="35"/>
      <c r="B27" s="86"/>
      <c r="C27" s="86"/>
      <c r="D27" s="86"/>
      <c r="E27" s="86"/>
      <c r="F27" s="15"/>
      <c r="G27" s="15"/>
      <c r="H27" s="15"/>
    </row>
    <row r="28" spans="1:12" x14ac:dyDescent="0.2">
      <c r="A28" s="35"/>
      <c r="B28" s="86"/>
      <c r="C28" s="86"/>
      <c r="D28" s="86"/>
      <c r="E28" s="86"/>
      <c r="F28" s="15"/>
      <c r="G28" s="15"/>
      <c r="H28" s="15"/>
    </row>
    <row r="29" spans="1:12" x14ac:dyDescent="0.2">
      <c r="A29" s="35"/>
      <c r="B29" s="86"/>
      <c r="C29" s="86"/>
      <c r="D29" s="86"/>
      <c r="E29" s="86"/>
      <c r="F29" s="15"/>
      <c r="G29" s="15"/>
      <c r="H29" s="15"/>
    </row>
    <row r="30" spans="1:12" x14ac:dyDescent="0.2">
      <c r="A30" s="35"/>
      <c r="B30" s="86"/>
      <c r="C30" s="86"/>
      <c r="D30" s="86"/>
      <c r="E30" s="86"/>
      <c r="F30" s="15"/>
      <c r="G30" s="15"/>
      <c r="H30" s="15"/>
    </row>
    <row r="31" spans="1:12" x14ac:dyDescent="0.2">
      <c r="A31" s="35"/>
      <c r="B31" s="86"/>
      <c r="C31" s="86"/>
      <c r="D31" s="86"/>
      <c r="E31" s="86"/>
      <c r="F31" s="15"/>
      <c r="G31" s="15"/>
      <c r="H31" s="15"/>
    </row>
    <row r="32" spans="1:12" x14ac:dyDescent="0.2">
      <c r="A32" s="35"/>
      <c r="B32" s="86"/>
      <c r="C32" s="86"/>
      <c r="D32" s="86"/>
      <c r="E32" s="86"/>
      <c r="F32" s="15"/>
      <c r="G32" s="15"/>
      <c r="H32" s="15"/>
    </row>
    <row r="33" spans="1:8" x14ac:dyDescent="0.2">
      <c r="A33" s="33"/>
      <c r="B33" s="88"/>
      <c r="C33" s="88"/>
      <c r="D33" s="88"/>
      <c r="E33" s="88"/>
      <c r="F33" s="15"/>
      <c r="G33" s="15"/>
      <c r="H33" s="15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&amp;R14. sz. melléklet
......../2025.(II.13.)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3"/>
  <sheetViews>
    <sheetView topLeftCell="B7" zoomScaleNormal="100" workbookViewId="0">
      <selection activeCell="E13" sqref="B13:E13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1.7109375" customWidth="1"/>
    <col min="12" max="12" width="16.5703125" customWidth="1"/>
  </cols>
  <sheetData>
    <row r="3" spans="1:12" ht="15.75" x14ac:dyDescent="0.25">
      <c r="A3" s="731"/>
      <c r="B3" s="732"/>
      <c r="C3" s="732"/>
      <c r="D3" s="732"/>
      <c r="E3" s="732"/>
      <c r="F3" s="732"/>
      <c r="G3" s="732"/>
      <c r="H3" s="732"/>
      <c r="I3" s="733"/>
    </row>
    <row r="5" spans="1:12" ht="12.75" customHeight="1" x14ac:dyDescent="0.2">
      <c r="A5" s="736" t="s">
        <v>288</v>
      </c>
      <c r="B5" s="736"/>
      <c r="C5" s="736"/>
      <c r="D5" s="736"/>
      <c r="E5" s="736"/>
      <c r="F5" s="736"/>
      <c r="G5" s="736"/>
      <c r="H5" s="736"/>
      <c r="I5" s="736"/>
      <c r="J5" s="736"/>
      <c r="K5" s="736"/>
      <c r="L5" s="736"/>
    </row>
    <row r="6" spans="1:12" ht="12.75" customHeight="1" x14ac:dyDescent="0.2">
      <c r="A6" s="736"/>
      <c r="B6" s="736"/>
      <c r="C6" s="736"/>
      <c r="D6" s="736"/>
      <c r="E6" s="736"/>
      <c r="F6" s="736"/>
      <c r="G6" s="736"/>
      <c r="H6" s="736"/>
      <c r="I6" s="736"/>
      <c r="J6" s="736"/>
      <c r="K6" s="736"/>
      <c r="L6" s="736"/>
    </row>
    <row r="7" spans="1:12" ht="13.5" thickBot="1" x14ac:dyDescent="0.25">
      <c r="I7" s="173"/>
    </row>
    <row r="8" spans="1:12" ht="102" customHeight="1" thickBot="1" x14ac:dyDescent="0.25">
      <c r="A8" s="734" t="s">
        <v>97</v>
      </c>
      <c r="B8" s="331" t="s">
        <v>112</v>
      </c>
      <c r="C8" s="171" t="s">
        <v>123</v>
      </c>
      <c r="D8" s="171" t="s">
        <v>114</v>
      </c>
      <c r="E8" s="171" t="s">
        <v>124</v>
      </c>
      <c r="F8" s="171" t="s">
        <v>120</v>
      </c>
      <c r="G8" s="171" t="s">
        <v>125</v>
      </c>
      <c r="H8" s="171" t="s">
        <v>116</v>
      </c>
      <c r="I8" s="171" t="s">
        <v>117</v>
      </c>
      <c r="J8" s="171" t="s">
        <v>118</v>
      </c>
      <c r="K8" s="171" t="s">
        <v>126</v>
      </c>
      <c r="L8" s="172" t="s">
        <v>24</v>
      </c>
    </row>
    <row r="9" spans="1:12" ht="21" customHeight="1" thickBot="1" x14ac:dyDescent="0.25">
      <c r="A9" s="735"/>
      <c r="B9" s="546" t="s">
        <v>285</v>
      </c>
      <c r="C9" s="546" t="s">
        <v>285</v>
      </c>
      <c r="D9" s="546" t="s">
        <v>285</v>
      </c>
      <c r="E9" s="546" t="s">
        <v>285</v>
      </c>
      <c r="F9" s="546" t="s">
        <v>285</v>
      </c>
      <c r="G9" s="546" t="s">
        <v>285</v>
      </c>
      <c r="H9" s="546" t="s">
        <v>285</v>
      </c>
      <c r="I9" s="546" t="s">
        <v>285</v>
      </c>
      <c r="J9" s="546" t="s">
        <v>285</v>
      </c>
      <c r="K9" s="546" t="s">
        <v>285</v>
      </c>
      <c r="L9" s="134" t="s">
        <v>285</v>
      </c>
    </row>
    <row r="10" spans="1:12" ht="40.5" customHeight="1" x14ac:dyDescent="0.2">
      <c r="A10" s="575" t="s">
        <v>105</v>
      </c>
      <c r="B10" s="540">
        <v>131781110</v>
      </c>
      <c r="C10" s="541">
        <v>16634062</v>
      </c>
      <c r="D10" s="577">
        <v>19205495</v>
      </c>
      <c r="E10" s="541"/>
      <c r="F10" s="578"/>
      <c r="G10" s="578"/>
      <c r="H10" s="578">
        <v>1153434</v>
      </c>
      <c r="I10" s="579"/>
      <c r="J10" s="580"/>
      <c r="K10" s="581"/>
      <c r="L10" s="630">
        <f>SUM(B10:K10)</f>
        <v>168774101</v>
      </c>
    </row>
    <row r="11" spans="1:12" ht="40.5" customHeight="1" x14ac:dyDescent="0.2">
      <c r="A11" s="576" t="s">
        <v>106</v>
      </c>
      <c r="B11" s="377">
        <v>13083924</v>
      </c>
      <c r="C11" s="167">
        <v>1817954</v>
      </c>
      <c r="D11" s="561"/>
      <c r="E11" s="167"/>
      <c r="F11" s="573"/>
      <c r="G11" s="573"/>
      <c r="H11" s="573">
        <v>0</v>
      </c>
      <c r="I11" s="168"/>
      <c r="J11" s="574"/>
      <c r="K11" s="582"/>
      <c r="L11" s="630">
        <f>SUM(B11:K11)</f>
        <v>14901878</v>
      </c>
    </row>
    <row r="12" spans="1:12" ht="40.5" customHeight="1" thickBot="1" x14ac:dyDescent="0.25">
      <c r="A12" s="576" t="s">
        <v>355</v>
      </c>
      <c r="B12" s="543">
        <v>3382070</v>
      </c>
      <c r="C12" s="544">
        <v>466232</v>
      </c>
      <c r="D12" s="583">
        <v>542017</v>
      </c>
      <c r="E12" s="544"/>
      <c r="F12" s="584"/>
      <c r="G12" s="584"/>
      <c r="H12" s="584">
        <v>37670</v>
      </c>
      <c r="I12" s="585"/>
      <c r="J12" s="586"/>
      <c r="K12" s="587"/>
      <c r="L12" s="630">
        <f>SUM(B12:K12)</f>
        <v>4427989</v>
      </c>
    </row>
    <row r="13" spans="1:12" s="69" customFormat="1" ht="21" customHeight="1" thickBot="1" x14ac:dyDescent="0.25">
      <c r="A13" s="95" t="s">
        <v>13</v>
      </c>
      <c r="B13" s="572">
        <f>SUM(B10:B12)</f>
        <v>148247104</v>
      </c>
      <c r="C13" s="572">
        <f t="shared" ref="C13:L13" si="0">SUM(C10:C12)</f>
        <v>18918248</v>
      </c>
      <c r="D13" s="572">
        <f t="shared" si="0"/>
        <v>19747512</v>
      </c>
      <c r="E13" s="572">
        <f t="shared" si="0"/>
        <v>0</v>
      </c>
      <c r="F13" s="572">
        <f t="shared" si="0"/>
        <v>0</v>
      </c>
      <c r="G13" s="572">
        <f t="shared" si="0"/>
        <v>0</v>
      </c>
      <c r="H13" s="572">
        <f t="shared" si="0"/>
        <v>1191104</v>
      </c>
      <c r="I13" s="572">
        <f t="shared" si="0"/>
        <v>0</v>
      </c>
      <c r="J13" s="572">
        <f t="shared" si="0"/>
        <v>0</v>
      </c>
      <c r="K13" s="572">
        <f t="shared" si="0"/>
        <v>0</v>
      </c>
      <c r="L13" s="572">
        <f t="shared" si="0"/>
        <v>188103968</v>
      </c>
    </row>
    <row r="14" spans="1:12" x14ac:dyDescent="0.2">
      <c r="B14" s="92"/>
    </row>
    <row r="15" spans="1:12" x14ac:dyDescent="0.2">
      <c r="A15" s="30"/>
      <c r="B15" s="31"/>
      <c r="C15" s="31"/>
      <c r="D15" s="31" t="s">
        <v>69</v>
      </c>
      <c r="E15" s="31"/>
      <c r="F15" s="32"/>
      <c r="G15" s="32"/>
      <c r="H15" s="32"/>
    </row>
    <row r="16" spans="1:12" x14ac:dyDescent="0.2">
      <c r="A16" s="33"/>
      <c r="B16" s="34"/>
      <c r="C16" s="34"/>
      <c r="D16" s="34"/>
      <c r="E16" s="34"/>
      <c r="F16" s="34"/>
      <c r="G16" s="34"/>
      <c r="H16" s="34"/>
    </row>
    <row r="17" spans="1:8" x14ac:dyDescent="0.2">
      <c r="A17" s="35"/>
      <c r="B17" s="86"/>
      <c r="C17" s="86"/>
      <c r="D17" s="86"/>
      <c r="E17" s="86"/>
      <c r="F17" s="15"/>
      <c r="G17" s="15"/>
      <c r="H17" s="15"/>
    </row>
    <row r="18" spans="1:8" x14ac:dyDescent="0.2">
      <c r="A18" s="35"/>
      <c r="B18" s="86"/>
      <c r="C18" s="86"/>
      <c r="D18" s="87"/>
      <c r="E18" s="86"/>
      <c r="F18" s="15"/>
      <c r="G18" s="15"/>
      <c r="H18" s="649"/>
    </row>
    <row r="19" spans="1:8" x14ac:dyDescent="0.2">
      <c r="A19" s="35"/>
      <c r="B19" s="86"/>
      <c r="C19" s="86"/>
      <c r="D19" s="86"/>
      <c r="E19" s="86"/>
      <c r="F19" s="15"/>
      <c r="G19" s="15"/>
      <c r="H19" s="15"/>
    </row>
    <row r="20" spans="1:8" x14ac:dyDescent="0.2">
      <c r="A20" s="35"/>
      <c r="B20" s="86"/>
      <c r="C20" s="86"/>
      <c r="D20" s="86"/>
      <c r="E20" s="86"/>
      <c r="F20" s="15"/>
      <c r="G20" s="15"/>
      <c r="H20" s="15"/>
    </row>
    <row r="21" spans="1:8" x14ac:dyDescent="0.2">
      <c r="A21" s="35"/>
      <c r="B21" s="86"/>
      <c r="C21" s="86"/>
      <c r="D21" s="86"/>
      <c r="E21" s="86"/>
      <c r="F21" s="15"/>
      <c r="G21" s="15"/>
      <c r="H21" s="15"/>
    </row>
    <row r="22" spans="1:8" x14ac:dyDescent="0.2">
      <c r="A22" s="35"/>
      <c r="B22" s="86"/>
      <c r="C22" s="86"/>
      <c r="D22" s="86"/>
      <c r="E22" s="86"/>
      <c r="F22" s="15"/>
      <c r="G22" s="15"/>
      <c r="H22" s="15"/>
    </row>
    <row r="23" spans="1:8" x14ac:dyDescent="0.2">
      <c r="A23" s="35"/>
      <c r="B23" s="86"/>
      <c r="C23" s="86"/>
      <c r="D23" s="86"/>
      <c r="E23" s="86"/>
      <c r="F23" s="15"/>
      <c r="G23" s="15"/>
      <c r="H23" s="15"/>
    </row>
    <row r="24" spans="1:8" x14ac:dyDescent="0.2">
      <c r="A24" s="35"/>
      <c r="B24" s="86"/>
      <c r="C24" s="86"/>
      <c r="D24" s="86"/>
      <c r="E24" s="86"/>
      <c r="F24" s="15"/>
      <c r="G24" s="15"/>
      <c r="H24" s="15"/>
    </row>
    <row r="25" spans="1:8" x14ac:dyDescent="0.2">
      <c r="A25" s="35"/>
      <c r="B25" s="86"/>
      <c r="C25" s="86"/>
      <c r="D25" s="86"/>
      <c r="E25" s="86"/>
      <c r="F25" s="15"/>
      <c r="G25" s="15"/>
      <c r="H25" s="15"/>
    </row>
    <row r="26" spans="1:8" x14ac:dyDescent="0.2">
      <c r="A26" s="35"/>
      <c r="B26" s="86"/>
      <c r="C26" s="86"/>
      <c r="D26" s="86"/>
      <c r="E26" s="86"/>
      <c r="F26" s="15"/>
      <c r="G26" s="15"/>
      <c r="H26" s="15"/>
    </row>
    <row r="27" spans="1:8" x14ac:dyDescent="0.2">
      <c r="A27" s="35"/>
      <c r="B27" s="86"/>
      <c r="C27" s="86"/>
      <c r="D27" s="86"/>
      <c r="E27" s="86"/>
      <c r="F27" s="15"/>
      <c r="G27" s="15"/>
      <c r="H27" s="15"/>
    </row>
    <row r="28" spans="1:8" x14ac:dyDescent="0.2">
      <c r="A28" s="35"/>
      <c r="B28" s="86"/>
      <c r="C28" s="86"/>
      <c r="D28" s="86"/>
      <c r="E28" s="86"/>
      <c r="F28" s="15"/>
      <c r="G28" s="15"/>
      <c r="H28" s="15"/>
    </row>
    <row r="29" spans="1:8" x14ac:dyDescent="0.2">
      <c r="A29" s="35"/>
      <c r="B29" s="86"/>
      <c r="C29" s="86"/>
      <c r="D29" s="86"/>
      <c r="E29" s="86"/>
      <c r="F29" s="15"/>
      <c r="G29" s="15"/>
      <c r="H29" s="15"/>
    </row>
    <row r="30" spans="1:8" x14ac:dyDescent="0.2">
      <c r="A30" s="35"/>
      <c r="B30" s="86"/>
      <c r="C30" s="86"/>
      <c r="D30" s="86"/>
      <c r="E30" s="86"/>
      <c r="F30" s="15"/>
      <c r="G30" s="15"/>
      <c r="H30" s="15"/>
    </row>
    <row r="31" spans="1:8" x14ac:dyDescent="0.2">
      <c r="A31" s="33"/>
      <c r="B31" s="88"/>
      <c r="C31" s="88"/>
      <c r="D31" s="88"/>
      <c r="E31" s="88"/>
      <c r="F31" s="15"/>
      <c r="G31" s="15"/>
      <c r="H31" s="15"/>
    </row>
    <row r="32" spans="1:8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>
    <oddHeader>&amp;R15. sz. melléklet
......../2025.(II.13.)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pageSetUpPr fitToPage="1"/>
  </sheetPr>
  <dimension ref="A1:L15"/>
  <sheetViews>
    <sheetView zoomScale="90" zoomScaleNormal="90" workbookViewId="0">
      <selection activeCell="A30" sqref="A30"/>
    </sheetView>
  </sheetViews>
  <sheetFormatPr defaultRowHeight="12.75" x14ac:dyDescent="0.2"/>
  <cols>
    <col min="1" max="1" width="56.7109375" customWidth="1"/>
    <col min="2" max="2" width="15.28515625" customWidth="1"/>
    <col min="3" max="4" width="15.14062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5.85546875" customWidth="1"/>
  </cols>
  <sheetData>
    <row r="1" spans="1:12" ht="15.75" customHeight="1" x14ac:dyDescent="0.2">
      <c r="A1" s="739" t="s">
        <v>289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2" ht="12.75" customHeight="1" x14ac:dyDescent="0.2">
      <c r="A2" s="739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272" customFormat="1" ht="102" customHeight="1" thickBot="1" x14ac:dyDescent="0.25">
      <c r="A6" s="737" t="s">
        <v>97</v>
      </c>
      <c r="B6" s="282" t="s">
        <v>112</v>
      </c>
      <c r="C6" s="282" t="s">
        <v>123</v>
      </c>
      <c r="D6" s="282" t="s">
        <v>114</v>
      </c>
      <c r="E6" s="282" t="s">
        <v>124</v>
      </c>
      <c r="F6" s="282" t="s">
        <v>120</v>
      </c>
      <c r="G6" s="282" t="s">
        <v>125</v>
      </c>
      <c r="H6" s="282" t="s">
        <v>116</v>
      </c>
      <c r="I6" s="282" t="s">
        <v>117</v>
      </c>
      <c r="J6" s="282" t="s">
        <v>118</v>
      </c>
      <c r="K6" s="282" t="s">
        <v>126</v>
      </c>
      <c r="L6" s="283" t="s">
        <v>24</v>
      </c>
    </row>
    <row r="7" spans="1:12" s="272" customFormat="1" ht="21" customHeight="1" thickBot="1" x14ac:dyDescent="0.25">
      <c r="A7" s="738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  <c r="K7" s="134" t="s">
        <v>285</v>
      </c>
      <c r="L7" s="134" t="s">
        <v>285</v>
      </c>
    </row>
    <row r="8" spans="1:12" s="272" customFormat="1" x14ac:dyDescent="0.2">
      <c r="A8" s="284" t="s">
        <v>107</v>
      </c>
      <c r="B8" s="167">
        <v>3588325</v>
      </c>
      <c r="C8" s="167">
        <v>42760</v>
      </c>
      <c r="D8" s="167">
        <v>5466638</v>
      </c>
      <c r="E8" s="290"/>
      <c r="F8" s="291"/>
      <c r="G8" s="291"/>
      <c r="H8" s="215">
        <v>51860</v>
      </c>
      <c r="I8" s="253"/>
      <c r="J8" s="253"/>
      <c r="K8" s="253"/>
      <c r="L8" s="285">
        <f>SUM(B8:K8)</f>
        <v>9149583</v>
      </c>
    </row>
    <row r="9" spans="1:12" s="272" customFormat="1" ht="25.5" x14ac:dyDescent="0.2">
      <c r="A9" s="286" t="s">
        <v>108</v>
      </c>
      <c r="B9" s="167">
        <v>5774080</v>
      </c>
      <c r="C9" s="167">
        <v>690709</v>
      </c>
      <c r="D9" s="167">
        <v>684605</v>
      </c>
      <c r="E9" s="167"/>
      <c r="F9" s="167"/>
      <c r="G9" s="167"/>
      <c r="H9" s="215"/>
      <c r="I9" s="253"/>
      <c r="J9" s="253"/>
      <c r="K9" s="253"/>
      <c r="L9" s="285">
        <f>SUM(B9:K9)</f>
        <v>7149394</v>
      </c>
    </row>
    <row r="10" spans="1:12" s="289" customFormat="1" ht="24" customHeight="1" thickBot="1" x14ac:dyDescent="0.25">
      <c r="A10" s="287" t="s">
        <v>62</v>
      </c>
      <c r="B10" s="288">
        <f t="shared" ref="B10:L10" si="0">SUM(B8:B9)</f>
        <v>9362405</v>
      </c>
      <c r="C10" s="288">
        <f t="shared" si="0"/>
        <v>733469</v>
      </c>
      <c r="D10" s="288">
        <f t="shared" si="0"/>
        <v>6151243</v>
      </c>
      <c r="E10" s="288">
        <f t="shared" si="0"/>
        <v>0</v>
      </c>
      <c r="F10" s="288">
        <f t="shared" si="0"/>
        <v>0</v>
      </c>
      <c r="G10" s="288">
        <f t="shared" si="0"/>
        <v>0</v>
      </c>
      <c r="H10" s="288">
        <f t="shared" si="0"/>
        <v>51860</v>
      </c>
      <c r="I10" s="288">
        <f t="shared" si="0"/>
        <v>0</v>
      </c>
      <c r="J10" s="288">
        <f t="shared" si="0"/>
        <v>0</v>
      </c>
      <c r="K10" s="288">
        <f t="shared" si="0"/>
        <v>0</v>
      </c>
      <c r="L10" s="288">
        <f t="shared" si="0"/>
        <v>16298977</v>
      </c>
    </row>
    <row r="13" spans="1:12" x14ac:dyDescent="0.2">
      <c r="L13" s="336"/>
    </row>
    <row r="15" spans="1:12" x14ac:dyDescent="0.2">
      <c r="L15" s="92"/>
    </row>
  </sheetData>
  <mergeCells count="2">
    <mergeCell ref="A6:A7"/>
    <mergeCell ref="A1:L2"/>
  </mergeCells>
  <phoneticPr fontId="34" type="noConversion"/>
  <pageMargins left="0.75" right="0.75" top="1" bottom="1" header="0.5" footer="0.5"/>
  <pageSetup paperSize="9" scale="59" orientation="landscape" r:id="rId1"/>
  <headerFooter alignWithMargins="0">
    <oddHeader>&amp;R16. sz. melléklet
...../2025.(II.13.)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zoomScaleNormal="100" workbookViewId="0">
      <selection activeCell="D10" sqref="B10:D10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6.140625" customWidth="1"/>
    <col min="5" max="5" width="19.7109375" customWidth="1"/>
    <col min="6" max="6" width="14.42578125" customWidth="1"/>
    <col min="7" max="7" width="14.5703125" customWidth="1"/>
    <col min="8" max="8" width="13.42578125" customWidth="1"/>
    <col min="9" max="9" width="15" customWidth="1"/>
    <col min="10" max="10" width="10.28515625" customWidth="1"/>
    <col min="11" max="11" width="10.85546875" customWidth="1"/>
    <col min="12" max="12" width="14.140625" customWidth="1"/>
  </cols>
  <sheetData>
    <row r="1" spans="1:12" ht="15.75" customHeight="1" x14ac:dyDescent="0.2">
      <c r="A1" s="739" t="s">
        <v>290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2" ht="12.75" customHeight="1" x14ac:dyDescent="0.2">
      <c r="A2" s="739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272" customFormat="1" ht="102" customHeight="1" thickBot="1" x14ac:dyDescent="0.25">
      <c r="A6" s="737" t="s">
        <v>97</v>
      </c>
      <c r="B6" s="282" t="s">
        <v>112</v>
      </c>
      <c r="C6" s="282" t="s">
        <v>123</v>
      </c>
      <c r="D6" s="282" t="s">
        <v>114</v>
      </c>
      <c r="E6" s="282" t="s">
        <v>124</v>
      </c>
      <c r="F6" s="282" t="s">
        <v>120</v>
      </c>
      <c r="G6" s="282" t="s">
        <v>125</v>
      </c>
      <c r="H6" s="282" t="s">
        <v>116</v>
      </c>
      <c r="I6" s="282" t="s">
        <v>117</v>
      </c>
      <c r="J6" s="282" t="s">
        <v>118</v>
      </c>
      <c r="K6" s="282" t="s">
        <v>126</v>
      </c>
      <c r="L6" s="283" t="s">
        <v>24</v>
      </c>
    </row>
    <row r="7" spans="1:12" s="272" customFormat="1" ht="21" customHeight="1" thickBot="1" x14ac:dyDescent="0.25">
      <c r="A7" s="738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  <c r="K7" s="134" t="s">
        <v>285</v>
      </c>
      <c r="L7" s="134" t="s">
        <v>285</v>
      </c>
    </row>
    <row r="8" spans="1:12" s="272" customFormat="1" x14ac:dyDescent="0.2">
      <c r="A8" s="284" t="s">
        <v>107</v>
      </c>
      <c r="B8" s="167">
        <v>3588325</v>
      </c>
      <c r="C8" s="167">
        <v>42760</v>
      </c>
      <c r="D8" s="167">
        <v>5466638</v>
      </c>
      <c r="E8" s="290"/>
      <c r="F8" s="291"/>
      <c r="G8" s="291"/>
      <c r="H8" s="215">
        <v>51860</v>
      </c>
      <c r="I8" s="253"/>
      <c r="J8" s="253"/>
      <c r="K8" s="253"/>
      <c r="L8" s="285">
        <f>SUM(B8:K8)</f>
        <v>9149583</v>
      </c>
    </row>
    <row r="9" spans="1:12" s="272" customFormat="1" ht="25.5" x14ac:dyDescent="0.2">
      <c r="A9" s="286" t="s">
        <v>108</v>
      </c>
      <c r="B9" s="167">
        <v>5774080</v>
      </c>
      <c r="C9" s="167">
        <v>690709</v>
      </c>
      <c r="D9" s="167">
        <v>684605</v>
      </c>
      <c r="E9" s="167"/>
      <c r="F9" s="167"/>
      <c r="G9" s="167"/>
      <c r="H9" s="215"/>
      <c r="I9" s="253"/>
      <c r="J9" s="253"/>
      <c r="K9" s="253"/>
      <c r="L9" s="285">
        <f>SUM(B9:K9)</f>
        <v>7149394</v>
      </c>
    </row>
    <row r="10" spans="1:12" s="289" customFormat="1" ht="24" customHeight="1" thickBot="1" x14ac:dyDescent="0.25">
      <c r="A10" s="287" t="s">
        <v>62</v>
      </c>
      <c r="B10" s="288">
        <f t="shared" ref="B10:L10" si="0">SUM(B8:B9)</f>
        <v>9362405</v>
      </c>
      <c r="C10" s="288">
        <f t="shared" si="0"/>
        <v>733469</v>
      </c>
      <c r="D10" s="288">
        <f t="shared" si="0"/>
        <v>6151243</v>
      </c>
      <c r="E10" s="288">
        <f t="shared" si="0"/>
        <v>0</v>
      </c>
      <c r="F10" s="288">
        <f t="shared" si="0"/>
        <v>0</v>
      </c>
      <c r="G10" s="288">
        <f t="shared" si="0"/>
        <v>0</v>
      </c>
      <c r="H10" s="288">
        <f t="shared" si="0"/>
        <v>51860</v>
      </c>
      <c r="I10" s="288">
        <f t="shared" si="0"/>
        <v>0</v>
      </c>
      <c r="J10" s="288">
        <f t="shared" si="0"/>
        <v>0</v>
      </c>
      <c r="K10" s="288">
        <f t="shared" si="0"/>
        <v>0</v>
      </c>
      <c r="L10" s="288">
        <f t="shared" si="0"/>
        <v>16298977</v>
      </c>
    </row>
  </sheetData>
  <mergeCells count="2">
    <mergeCell ref="A6:A7"/>
    <mergeCell ref="A1:L2"/>
  </mergeCells>
  <pageMargins left="0.75" right="0.75" top="1" bottom="1" header="0.5" footer="0.5"/>
  <pageSetup paperSize="9" scale="61" orientation="landscape" r:id="rId1"/>
  <headerFooter alignWithMargins="0">
    <oddHeader>&amp;R17. sz. melléklet
...../2025.(II.13.)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1:K42"/>
  <sheetViews>
    <sheetView topLeftCell="A6" zoomScale="120" zoomScaleNormal="120" workbookViewId="0">
      <selection activeCell="C11" sqref="C11"/>
    </sheetView>
  </sheetViews>
  <sheetFormatPr defaultRowHeight="12.75" x14ac:dyDescent="0.2"/>
  <cols>
    <col min="1" max="1" width="5.28515625" customWidth="1"/>
    <col min="2" max="2" width="52" customWidth="1"/>
    <col min="3" max="3" width="22.5703125" style="68" customWidth="1"/>
    <col min="4" max="6" width="17.7109375" customWidth="1"/>
    <col min="8" max="8" width="19.140625" style="336" bestFit="1" customWidth="1"/>
    <col min="10" max="10" width="19" style="336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724" t="s">
        <v>291</v>
      </c>
      <c r="C2" s="724"/>
      <c r="D2" s="724"/>
      <c r="E2" s="724"/>
      <c r="F2" s="724"/>
    </row>
    <row r="3" spans="2:10" ht="4.5" customHeight="1" thickBot="1" x14ac:dyDescent="0.25">
      <c r="B3" s="724"/>
      <c r="C3" s="724"/>
      <c r="D3" s="724"/>
      <c r="E3" s="724"/>
      <c r="F3" s="724"/>
    </row>
    <row r="4" spans="2:10" ht="3.75" hidden="1" customHeight="1" thickBot="1" x14ac:dyDescent="0.3">
      <c r="B4" s="21"/>
      <c r="C4" s="637"/>
      <c r="D4" s="21"/>
      <c r="E4" s="21"/>
      <c r="F4" s="25" t="s">
        <v>29</v>
      </c>
    </row>
    <row r="5" spans="2:10" ht="15.75" customHeight="1" x14ac:dyDescent="0.2">
      <c r="B5" s="740" t="s">
        <v>30</v>
      </c>
      <c r="C5" s="747" t="s">
        <v>222</v>
      </c>
      <c r="D5" s="742" t="s">
        <v>220</v>
      </c>
      <c r="E5" s="742" t="s">
        <v>221</v>
      </c>
      <c r="F5" s="745" t="s">
        <v>31</v>
      </c>
    </row>
    <row r="6" spans="2:10" ht="35.25" customHeight="1" thickBot="1" x14ac:dyDescent="0.25">
      <c r="B6" s="741"/>
      <c r="C6" s="748"/>
      <c r="D6" s="743"/>
      <c r="E6" s="744"/>
      <c r="F6" s="746"/>
    </row>
    <row r="7" spans="2:10" ht="15" customHeight="1" thickBot="1" x14ac:dyDescent="0.25">
      <c r="B7" s="26" t="s">
        <v>138</v>
      </c>
      <c r="C7" s="638">
        <f>C8+C10</f>
        <v>572483555</v>
      </c>
      <c r="D7" s="147">
        <f t="shared" ref="D7:E7" si="0">D8+D10</f>
        <v>148247104</v>
      </c>
      <c r="E7" s="147">
        <f t="shared" si="0"/>
        <v>9362405</v>
      </c>
      <c r="F7" s="149">
        <f t="shared" ref="F7:F34" si="1">SUM(C7:E7)</f>
        <v>730093064</v>
      </c>
    </row>
    <row r="8" spans="2:10" ht="15" customHeight="1" thickBot="1" x14ac:dyDescent="0.25">
      <c r="B8" s="27" t="s">
        <v>139</v>
      </c>
      <c r="C8" s="639">
        <v>530949693</v>
      </c>
      <c r="D8" s="129">
        <f>1517000+13083924+131781110-10400014</f>
        <v>135982020</v>
      </c>
      <c r="E8" s="129">
        <v>5095336</v>
      </c>
      <c r="F8" s="149">
        <f t="shared" si="1"/>
        <v>672027049</v>
      </c>
    </row>
    <row r="9" spans="2:10" ht="15" customHeight="1" thickBot="1" x14ac:dyDescent="0.25">
      <c r="B9" s="27" t="s">
        <v>142</v>
      </c>
      <c r="C9" s="639">
        <v>494080924</v>
      </c>
      <c r="D9" s="129"/>
      <c r="E9" s="129"/>
      <c r="F9" s="149">
        <f t="shared" si="1"/>
        <v>494080924</v>
      </c>
    </row>
    <row r="10" spans="2:10" ht="15" customHeight="1" thickBot="1" x14ac:dyDescent="0.25">
      <c r="B10" s="28" t="s">
        <v>140</v>
      </c>
      <c r="C10" s="640">
        <v>41533862</v>
      </c>
      <c r="D10" s="85">
        <f>1865070+10400014</f>
        <v>12265084</v>
      </c>
      <c r="E10" s="85">
        <v>4267069</v>
      </c>
      <c r="F10" s="149">
        <f t="shared" si="1"/>
        <v>58066015</v>
      </c>
    </row>
    <row r="11" spans="2:10" ht="15" customHeight="1" thickBot="1" x14ac:dyDescent="0.25">
      <c r="B11" s="29" t="s">
        <v>170</v>
      </c>
      <c r="C11" s="641">
        <v>22416930</v>
      </c>
      <c r="D11" s="148"/>
      <c r="E11" s="148"/>
      <c r="F11" s="149">
        <f>SUM(C11:E11)</f>
        <v>22416930</v>
      </c>
    </row>
    <row r="12" spans="2:10" ht="29.25" customHeight="1" thickBot="1" x14ac:dyDescent="0.25">
      <c r="B12" s="117" t="s">
        <v>130</v>
      </c>
      <c r="C12" s="642">
        <f>'önkormányzat kiadásai 11. '!C33</f>
        <v>43491631</v>
      </c>
      <c r="D12" s="149">
        <f>'Polg.Hivatal kiadásai 14.'!C13</f>
        <v>18918248</v>
      </c>
      <c r="E12" s="147">
        <f>'Könyvtár és Műv.H. kiadásai 16.'!C10</f>
        <v>733469</v>
      </c>
      <c r="F12" s="149">
        <f t="shared" si="1"/>
        <v>63143348</v>
      </c>
      <c r="H12" s="450"/>
    </row>
    <row r="13" spans="2:10" ht="15" customHeight="1" thickBot="1" x14ac:dyDescent="0.25">
      <c r="B13" s="84" t="s">
        <v>114</v>
      </c>
      <c r="C13" s="638">
        <f>'önkormányzat kiadásai 11. '!D33</f>
        <v>243606468</v>
      </c>
      <c r="D13" s="149">
        <f>'Polg.Hivatal kiadásai 14.'!D13</f>
        <v>19747512</v>
      </c>
      <c r="E13" s="147">
        <f>'Könyvtár és Műv.H. kiadásai 16.'!D10</f>
        <v>6151243</v>
      </c>
      <c r="F13" s="149">
        <f t="shared" si="1"/>
        <v>269505223</v>
      </c>
    </row>
    <row r="14" spans="2:10" ht="15" customHeight="1" thickBot="1" x14ac:dyDescent="0.25">
      <c r="B14" s="65" t="s">
        <v>115</v>
      </c>
      <c r="C14" s="643">
        <f>'önkormányzat kiadásai 11. '!E33</f>
        <v>19938400</v>
      </c>
      <c r="D14" s="150"/>
      <c r="E14" s="150"/>
      <c r="F14" s="149">
        <f>SUM(C14:E14)</f>
        <v>19938400</v>
      </c>
    </row>
    <row r="15" spans="2:10" s="69" customFormat="1" ht="29.25" customHeight="1" thickBot="1" x14ac:dyDescent="0.25">
      <c r="B15" s="117" t="s">
        <v>132</v>
      </c>
      <c r="C15" s="644">
        <f>SUM(C16:C30)</f>
        <v>102547555</v>
      </c>
      <c r="D15" s="346">
        <f>SUM(D16:D30)</f>
        <v>0</v>
      </c>
      <c r="E15" s="345">
        <f>SUM(E16:E30)</f>
        <v>0</v>
      </c>
      <c r="F15" s="346">
        <f>SUM(F16:F30)</f>
        <v>102547555</v>
      </c>
      <c r="H15" s="383"/>
      <c r="J15" s="383"/>
    </row>
    <row r="16" spans="2:10" ht="15" customHeight="1" thickBot="1" x14ac:dyDescent="0.25">
      <c r="B16" s="60" t="s">
        <v>197</v>
      </c>
      <c r="C16" s="281">
        <v>341200</v>
      </c>
      <c r="D16" s="217"/>
      <c r="E16" s="218"/>
      <c r="F16" s="149">
        <f>SUM(C16:E16)</f>
        <v>341200</v>
      </c>
      <c r="H16" s="510"/>
      <c r="I16" s="1"/>
      <c r="J16" s="510"/>
    </row>
    <row r="17" spans="1:11" ht="15" customHeight="1" thickBot="1" x14ac:dyDescent="0.25">
      <c r="B17" s="60" t="s">
        <v>196</v>
      </c>
      <c r="C17" s="384">
        <v>30126159</v>
      </c>
      <c r="D17" s="215"/>
      <c r="E17" s="216"/>
      <c r="F17" s="149">
        <f t="shared" si="1"/>
        <v>30126159</v>
      </c>
      <c r="H17" s="510"/>
      <c r="I17" s="1"/>
      <c r="J17" s="510"/>
    </row>
    <row r="18" spans="1:11" ht="15" customHeight="1" thickBot="1" x14ac:dyDescent="0.25">
      <c r="B18" s="60" t="s">
        <v>254</v>
      </c>
      <c r="C18" s="384">
        <v>1000000</v>
      </c>
      <c r="D18" s="215"/>
      <c r="E18" s="216"/>
      <c r="F18" s="149">
        <f t="shared" si="1"/>
        <v>1000000</v>
      </c>
      <c r="H18" s="510"/>
      <c r="I18" s="1"/>
      <c r="J18" s="510"/>
    </row>
    <row r="19" spans="1:11" ht="21.75" customHeight="1" thickBot="1" x14ac:dyDescent="0.25">
      <c r="B19" s="116" t="s">
        <v>256</v>
      </c>
      <c r="C19" s="384">
        <v>3000000</v>
      </c>
      <c r="D19" s="215"/>
      <c r="E19" s="216"/>
      <c r="F19" s="149">
        <f t="shared" si="1"/>
        <v>3000000</v>
      </c>
      <c r="H19" s="510"/>
      <c r="I19" s="1"/>
      <c r="J19" s="510"/>
    </row>
    <row r="20" spans="1:11" ht="17.25" customHeight="1" thickBot="1" x14ac:dyDescent="0.25">
      <c r="B20" s="60" t="s">
        <v>63</v>
      </c>
      <c r="C20" s="280">
        <v>27029384</v>
      </c>
      <c r="D20" s="215"/>
      <c r="E20" s="216"/>
      <c r="F20" s="149">
        <f t="shared" si="1"/>
        <v>27029384</v>
      </c>
      <c r="H20" s="509"/>
      <c r="I20" s="1"/>
      <c r="J20" s="510"/>
    </row>
    <row r="21" spans="1:11" ht="15" customHeight="1" thickBot="1" x14ac:dyDescent="0.25">
      <c r="B21" s="60" t="s">
        <v>67</v>
      </c>
      <c r="C21" s="280">
        <f>'önkormányzat kiadásai 11. '!L11</f>
        <v>13470000</v>
      </c>
      <c r="D21" s="215"/>
      <c r="E21" s="216"/>
      <c r="F21" s="149">
        <f t="shared" si="1"/>
        <v>13470000</v>
      </c>
      <c r="H21" s="509"/>
      <c r="I21" s="1"/>
      <c r="J21" s="510"/>
      <c r="K21" s="92"/>
    </row>
    <row r="22" spans="1:11" ht="15" customHeight="1" thickBot="1" x14ac:dyDescent="0.25">
      <c r="B22" s="60" t="s">
        <v>387</v>
      </c>
      <c r="C22" s="281">
        <v>7103800</v>
      </c>
      <c r="D22" s="217"/>
      <c r="E22" s="218"/>
      <c r="F22" s="149">
        <f t="shared" si="1"/>
        <v>7103800</v>
      </c>
      <c r="H22" s="509"/>
      <c r="I22" s="1"/>
      <c r="J22" s="510"/>
      <c r="K22" s="92"/>
    </row>
    <row r="23" spans="1:11" ht="15" customHeight="1" thickBot="1" x14ac:dyDescent="0.25">
      <c r="B23" s="60" t="s">
        <v>356</v>
      </c>
      <c r="C23" s="281">
        <v>250000</v>
      </c>
      <c r="D23" s="217"/>
      <c r="E23" s="218"/>
      <c r="F23" s="149">
        <f t="shared" si="1"/>
        <v>250000</v>
      </c>
      <c r="H23" s="509"/>
      <c r="I23" s="1"/>
      <c r="J23" s="510"/>
    </row>
    <row r="24" spans="1:11" ht="17.25" customHeight="1" thickBot="1" x14ac:dyDescent="0.25">
      <c r="B24" s="60" t="s">
        <v>357</v>
      </c>
      <c r="C24" s="281">
        <v>270000</v>
      </c>
      <c r="D24" s="217"/>
      <c r="E24" s="218"/>
      <c r="F24" s="149">
        <f t="shared" si="1"/>
        <v>270000</v>
      </c>
      <c r="H24" s="509"/>
      <c r="I24" s="1"/>
      <c r="J24" s="510"/>
      <c r="K24" s="92"/>
    </row>
    <row r="25" spans="1:11" ht="16.149999999999999" customHeight="1" thickBot="1" x14ac:dyDescent="0.25">
      <c r="B25" s="60" t="s">
        <v>293</v>
      </c>
      <c r="C25" s="281">
        <v>50000</v>
      </c>
      <c r="D25" s="217"/>
      <c r="E25" s="218"/>
      <c r="F25" s="149">
        <f t="shared" si="1"/>
        <v>50000</v>
      </c>
      <c r="H25" s="509"/>
      <c r="I25" s="1"/>
      <c r="J25" s="510"/>
    </row>
    <row r="26" spans="1:11" ht="15" customHeight="1" thickBot="1" x14ac:dyDescent="0.25">
      <c r="B26" s="116" t="s">
        <v>292</v>
      </c>
      <c r="C26" s="281">
        <v>50000</v>
      </c>
      <c r="D26" s="217"/>
      <c r="E26" s="218"/>
      <c r="F26" s="149">
        <f t="shared" si="1"/>
        <v>50000</v>
      </c>
      <c r="H26" s="509"/>
      <c r="I26" s="1"/>
      <c r="J26" s="510"/>
    </row>
    <row r="27" spans="1:11" ht="15" customHeight="1" thickBot="1" x14ac:dyDescent="0.25">
      <c r="B27" s="116" t="s">
        <v>227</v>
      </c>
      <c r="C27" s="281">
        <v>9268000</v>
      </c>
      <c r="D27" s="217"/>
      <c r="E27" s="218"/>
      <c r="F27" s="149">
        <f t="shared" si="1"/>
        <v>9268000</v>
      </c>
      <c r="H27" s="509"/>
      <c r="I27" s="1"/>
      <c r="J27" s="510"/>
    </row>
    <row r="28" spans="1:11" s="69" customFormat="1" ht="15" customHeight="1" thickBot="1" x14ac:dyDescent="0.25">
      <c r="A28" s="174"/>
      <c r="B28" s="61" t="s">
        <v>255</v>
      </c>
      <c r="C28" s="281">
        <v>4350000</v>
      </c>
      <c r="D28" s="217"/>
      <c r="E28" s="218"/>
      <c r="F28" s="149">
        <f t="shared" si="1"/>
        <v>4350000</v>
      </c>
      <c r="H28" s="588"/>
      <c r="I28" s="589"/>
      <c r="J28" s="588"/>
    </row>
    <row r="29" spans="1:11" s="69" customFormat="1" ht="28.9" customHeight="1" thickBot="1" x14ac:dyDescent="0.25">
      <c r="B29" s="271" t="s">
        <v>143</v>
      </c>
      <c r="C29" s="454">
        <v>1200000</v>
      </c>
      <c r="D29" s="219"/>
      <c r="E29" s="220"/>
      <c r="F29" s="149">
        <f t="shared" si="1"/>
        <v>1200000</v>
      </c>
      <c r="H29" s="588"/>
      <c r="I29" s="589"/>
      <c r="J29" s="588"/>
    </row>
    <row r="30" spans="1:11" ht="27.75" customHeight="1" thickBot="1" x14ac:dyDescent="0.25">
      <c r="B30" s="293" t="s">
        <v>294</v>
      </c>
      <c r="C30" s="91">
        <f>'önkormányzat kiadásai 11. '!G33</f>
        <v>5039012</v>
      </c>
      <c r="D30" s="292"/>
      <c r="E30" s="294"/>
      <c r="F30" s="338">
        <f t="shared" si="1"/>
        <v>5039012</v>
      </c>
    </row>
    <row r="31" spans="1:11" ht="27.75" customHeight="1" thickBot="1" x14ac:dyDescent="0.25">
      <c r="B31" s="26" t="s">
        <v>141</v>
      </c>
      <c r="C31" s="645">
        <f>SUM(C32:C34)</f>
        <v>212113165</v>
      </c>
      <c r="D31" s="214">
        <f>SUM(D32:D32)</f>
        <v>0</v>
      </c>
      <c r="E31" s="147">
        <f>SUM(E32:E32)</f>
        <v>0</v>
      </c>
      <c r="F31" s="149">
        <f t="shared" si="1"/>
        <v>212113165</v>
      </c>
    </row>
    <row r="32" spans="1:11" ht="27.75" customHeight="1" thickBot="1" x14ac:dyDescent="0.25">
      <c r="B32" s="398" t="s">
        <v>253</v>
      </c>
      <c r="C32" s="646"/>
      <c r="D32" s="212"/>
      <c r="E32" s="213"/>
      <c r="F32" s="149">
        <f t="shared" si="1"/>
        <v>0</v>
      </c>
    </row>
    <row r="33" spans="2:6" ht="26.25" thickBot="1" x14ac:dyDescent="0.25">
      <c r="B33" s="398" t="s">
        <v>234</v>
      </c>
      <c r="C33" s="647">
        <f>'önkormányzat kiadásai 11. '!K9</f>
        <v>14115214</v>
      </c>
      <c r="D33" s="446"/>
      <c r="E33" s="447"/>
      <c r="F33" s="149">
        <f t="shared" ref="F33" si="2">SUM(C33:E33)</f>
        <v>14115214</v>
      </c>
    </row>
    <row r="34" spans="2:6" ht="13.5" thickBot="1" x14ac:dyDescent="0.25">
      <c r="B34" s="398" t="s">
        <v>233</v>
      </c>
      <c r="C34" s="647">
        <f>'önkormányzat kiadásai 11. '!K10</f>
        <v>197997951</v>
      </c>
      <c r="D34" s="446"/>
      <c r="E34" s="447"/>
      <c r="F34" s="149">
        <f t="shared" si="1"/>
        <v>197997951</v>
      </c>
    </row>
    <row r="35" spans="2:6" ht="13.5" thickBot="1" x14ac:dyDescent="0.25">
      <c r="B35" s="26" t="s">
        <v>32</v>
      </c>
      <c r="C35" s="638">
        <f>C7+C12+C13+C14+C15+C31</f>
        <v>1194180774</v>
      </c>
      <c r="D35" s="147">
        <f>D7+D12+D13+D14+D15+D31</f>
        <v>186912864</v>
      </c>
      <c r="E35" s="147">
        <f>E7+E12+E13+E14+E15+E31</f>
        <v>16247117</v>
      </c>
      <c r="F35" s="147">
        <f>F7+F12+F13+F14+F15+F31</f>
        <v>1397340755</v>
      </c>
    </row>
    <row r="36" spans="2:6" x14ac:dyDescent="0.2">
      <c r="C36" s="156"/>
      <c r="D36" s="2"/>
    </row>
    <row r="37" spans="2:6" x14ac:dyDescent="0.2">
      <c r="C37" s="648"/>
      <c r="D37" s="124"/>
      <c r="E37" s="124"/>
      <c r="F37" s="2"/>
    </row>
    <row r="38" spans="2:6" x14ac:dyDescent="0.2">
      <c r="C38" s="648"/>
      <c r="F38" s="92"/>
    </row>
    <row r="39" spans="2:6" x14ac:dyDescent="0.2">
      <c r="D39" s="2"/>
      <c r="E39" s="2"/>
    </row>
    <row r="40" spans="2:6" x14ac:dyDescent="0.2">
      <c r="C40" s="648"/>
    </row>
    <row r="42" spans="2:6" x14ac:dyDescent="0.2">
      <c r="C42" s="648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78" orientation="landscape" r:id="rId1"/>
  <headerFooter alignWithMargins="0">
    <oddHeader>&amp;R18.sz melléklet
..../2025.(II.13.)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opLeftCell="A14" zoomScale="140" zoomScaleNormal="140" workbookViewId="0">
      <selection activeCell="F24" sqref="F24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7.28515625" style="336" bestFit="1" customWidth="1"/>
    <col min="6" max="6" width="20.140625" style="336" bestFit="1" customWidth="1"/>
    <col min="7" max="7" width="17.28515625" bestFit="1" customWidth="1"/>
    <col min="8" max="8" width="12.5703125" bestFit="1" customWidth="1"/>
  </cols>
  <sheetData>
    <row r="1" spans="1:12" x14ac:dyDescent="0.2">
      <c r="D1" s="97"/>
    </row>
    <row r="2" spans="1:12" x14ac:dyDescent="0.2">
      <c r="D2" s="97"/>
    </row>
    <row r="3" spans="1:12" x14ac:dyDescent="0.2">
      <c r="A3" s="272"/>
      <c r="B3" s="272"/>
      <c r="C3" s="272"/>
      <c r="D3" s="273"/>
    </row>
    <row r="4" spans="1:12" ht="15.75" x14ac:dyDescent="0.25">
      <c r="A4" s="749" t="s">
        <v>224</v>
      </c>
      <c r="B4" s="749"/>
      <c r="C4" s="749"/>
      <c r="D4" s="749"/>
    </row>
    <row r="5" spans="1:12" ht="13.5" thickBot="1" x14ac:dyDescent="0.25">
      <c r="A5" s="272"/>
      <c r="B5" s="272"/>
      <c r="C5" s="272"/>
      <c r="D5" s="274" t="s">
        <v>262</v>
      </c>
    </row>
    <row r="6" spans="1:12" ht="25.5" x14ac:dyDescent="0.25">
      <c r="A6" s="591" t="s">
        <v>231</v>
      </c>
      <c r="B6" s="451" t="s">
        <v>144</v>
      </c>
      <c r="C6" s="570" t="s">
        <v>34</v>
      </c>
      <c r="D6" s="592" t="s">
        <v>235</v>
      </c>
      <c r="F6" s="484"/>
      <c r="G6" s="484"/>
      <c r="H6" s="484"/>
      <c r="I6" s="484"/>
      <c r="J6" s="484"/>
      <c r="K6" s="485"/>
      <c r="L6" s="485"/>
    </row>
    <row r="7" spans="1:12" s="174" customFormat="1" ht="12.75" customHeight="1" x14ac:dyDescent="0.25">
      <c r="A7" s="595" t="s">
        <v>2</v>
      </c>
      <c r="B7" s="275" t="s">
        <v>300</v>
      </c>
      <c r="C7" s="597" t="s">
        <v>301</v>
      </c>
      <c r="D7" s="593">
        <v>698500</v>
      </c>
      <c r="E7" s="336"/>
      <c r="F7" s="484"/>
      <c r="G7" s="484"/>
      <c r="H7" s="484"/>
      <c r="I7" s="484"/>
      <c r="J7" s="484"/>
      <c r="K7" s="485"/>
      <c r="L7" s="485"/>
    </row>
    <row r="8" spans="1:12" s="174" customFormat="1" ht="12.75" customHeight="1" x14ac:dyDescent="0.25">
      <c r="A8" s="595" t="s">
        <v>6</v>
      </c>
      <c r="B8" s="654" t="s">
        <v>174</v>
      </c>
      <c r="C8" s="655" t="s">
        <v>388</v>
      </c>
      <c r="D8" s="656">
        <v>2188616</v>
      </c>
      <c r="E8" s="336"/>
      <c r="F8" s="484"/>
      <c r="G8" s="484"/>
      <c r="H8" s="484"/>
      <c r="I8" s="484"/>
      <c r="J8" s="484"/>
      <c r="K8" s="485"/>
      <c r="L8" s="485"/>
    </row>
    <row r="9" spans="1:12" s="174" customFormat="1" ht="13.5" customHeight="1" thickBot="1" x14ac:dyDescent="0.3">
      <c r="A9" s="595" t="s">
        <v>10</v>
      </c>
      <c r="B9" s="596" t="s">
        <v>174</v>
      </c>
      <c r="C9" s="598" t="s">
        <v>302</v>
      </c>
      <c r="D9" s="594">
        <f>7515954-2188616</f>
        <v>5327338</v>
      </c>
      <c r="E9" s="336"/>
      <c r="F9" s="484"/>
      <c r="G9" s="484"/>
      <c r="H9" s="484"/>
      <c r="I9" s="484"/>
      <c r="J9" s="484"/>
      <c r="K9" s="485"/>
      <c r="L9" s="485"/>
    </row>
    <row r="10" spans="1:12" ht="15.75" thickBot="1" x14ac:dyDescent="0.3">
      <c r="A10" s="750" t="s">
        <v>13</v>
      </c>
      <c r="B10" s="750"/>
      <c r="C10" s="750"/>
      <c r="D10" s="300">
        <f>SUM(D7:D9)</f>
        <v>8214454</v>
      </c>
      <c r="F10" s="590"/>
      <c r="G10" s="484"/>
      <c r="H10" s="484"/>
      <c r="I10" s="484"/>
      <c r="J10" s="484"/>
      <c r="K10" s="485"/>
      <c r="L10" s="485"/>
    </row>
    <row r="11" spans="1:12" ht="12.75" customHeight="1" x14ac:dyDescent="0.25">
      <c r="A11" s="272"/>
      <c r="B11" s="272"/>
      <c r="C11" s="272"/>
      <c r="D11" s="385"/>
      <c r="F11" s="484"/>
      <c r="G11" s="484"/>
      <c r="H11" s="484"/>
      <c r="I11" s="484"/>
      <c r="J11" s="484"/>
      <c r="K11" s="485"/>
      <c r="L11" s="485"/>
    </row>
    <row r="12" spans="1:12" ht="12.75" customHeight="1" x14ac:dyDescent="0.25">
      <c r="A12" s="272"/>
      <c r="B12" s="272"/>
      <c r="C12" s="272"/>
      <c r="D12" s="487"/>
      <c r="F12" s="484"/>
      <c r="G12" s="484"/>
      <c r="H12" s="484"/>
      <c r="I12" s="484"/>
      <c r="J12" s="484"/>
      <c r="K12" s="485"/>
      <c r="L12" s="485"/>
    </row>
    <row r="13" spans="1:12" ht="15.75" x14ac:dyDescent="0.25">
      <c r="A13" s="749" t="s">
        <v>58</v>
      </c>
      <c r="B13" s="751"/>
      <c r="C13" s="751"/>
      <c r="D13" s="751"/>
    </row>
    <row r="14" spans="1:12" ht="13.5" thickBot="1" x14ac:dyDescent="0.25">
      <c r="A14" s="276"/>
      <c r="B14" s="276"/>
      <c r="C14" s="276"/>
      <c r="D14" s="274" t="s">
        <v>35</v>
      </c>
    </row>
    <row r="15" spans="1:12" ht="26.25" thickBot="1" x14ac:dyDescent="0.25">
      <c r="A15" s="387" t="s">
        <v>231</v>
      </c>
      <c r="B15" s="451" t="s">
        <v>144</v>
      </c>
      <c r="C15" s="657" t="s">
        <v>36</v>
      </c>
      <c r="D15" s="658" t="s">
        <v>235</v>
      </c>
      <c r="G15" s="336"/>
    </row>
    <row r="16" spans="1:12" ht="13.5" thickBot="1" x14ac:dyDescent="0.25">
      <c r="A16" s="449" t="s">
        <v>2</v>
      </c>
      <c r="B16" s="277" t="s">
        <v>145</v>
      </c>
      <c r="C16" s="659" t="s">
        <v>257</v>
      </c>
      <c r="D16" s="660">
        <v>123441</v>
      </c>
      <c r="G16" s="336"/>
    </row>
    <row r="17" spans="1:7" s="174" customFormat="1" ht="13.5" thickBot="1" x14ac:dyDescent="0.25">
      <c r="A17" s="449" t="s">
        <v>6</v>
      </c>
      <c r="B17" s="277" t="s">
        <v>145</v>
      </c>
      <c r="C17" s="453" t="s">
        <v>229</v>
      </c>
      <c r="D17" s="302">
        <f>689081*1.27</f>
        <v>875132.87</v>
      </c>
      <c r="E17" s="336"/>
      <c r="F17" s="336"/>
      <c r="G17" s="336"/>
    </row>
    <row r="18" spans="1:7" s="174" customFormat="1" ht="13.5" thickBot="1" x14ac:dyDescent="0.25">
      <c r="A18" s="449" t="s">
        <v>10</v>
      </c>
      <c r="B18" s="277" t="s">
        <v>145</v>
      </c>
      <c r="C18" s="453" t="s">
        <v>228</v>
      </c>
      <c r="D18" s="302">
        <f>121937*1.27</f>
        <v>154859.99</v>
      </c>
      <c r="E18" s="336"/>
      <c r="F18" s="336"/>
      <c r="G18" s="336"/>
    </row>
    <row r="19" spans="1:7" s="174" customFormat="1" ht="26.25" thickBot="1" x14ac:dyDescent="0.25">
      <c r="A19" s="449" t="s">
        <v>4</v>
      </c>
      <c r="B19" s="599" t="s">
        <v>358</v>
      </c>
      <c r="C19" s="661" t="s">
        <v>359</v>
      </c>
      <c r="D19" s="302">
        <v>37670</v>
      </c>
      <c r="E19" s="130"/>
      <c r="F19" s="130"/>
      <c r="G19" s="130"/>
    </row>
    <row r="20" spans="1:7" ht="13.5" thickBot="1" x14ac:dyDescent="0.25">
      <c r="A20" s="449"/>
      <c r="B20" s="277" t="s">
        <v>145</v>
      </c>
      <c r="C20" s="452" t="s">
        <v>304</v>
      </c>
      <c r="D20" s="302">
        <v>189400</v>
      </c>
      <c r="E20" s="353"/>
    </row>
    <row r="21" spans="1:7" ht="13.5" thickBot="1" x14ac:dyDescent="0.25">
      <c r="A21" s="449"/>
      <c r="B21" s="277" t="s">
        <v>145</v>
      </c>
      <c r="C21" s="452" t="s">
        <v>305</v>
      </c>
      <c r="D21" s="302"/>
      <c r="E21" s="353"/>
      <c r="G21" s="336"/>
    </row>
    <row r="22" spans="1:7" ht="13.5" thickBot="1" x14ac:dyDescent="0.25">
      <c r="A22" s="449"/>
      <c r="B22" s="277" t="s">
        <v>174</v>
      </c>
      <c r="C22" s="453" t="s">
        <v>226</v>
      </c>
      <c r="D22" s="302">
        <v>7620000</v>
      </c>
      <c r="E22" s="353"/>
      <c r="G22" s="92"/>
    </row>
    <row r="23" spans="1:7" ht="13.5" thickBot="1" x14ac:dyDescent="0.25">
      <c r="A23" s="449"/>
      <c r="B23" s="277" t="s">
        <v>174</v>
      </c>
      <c r="C23" s="453" t="s">
        <v>360</v>
      </c>
      <c r="D23" s="302">
        <v>124900</v>
      </c>
      <c r="E23" s="353"/>
      <c r="G23" s="92"/>
    </row>
    <row r="24" spans="1:7" ht="13.5" thickBot="1" x14ac:dyDescent="0.25">
      <c r="A24" s="449"/>
      <c r="B24" s="277" t="s">
        <v>174</v>
      </c>
      <c r="C24" s="453" t="s">
        <v>361</v>
      </c>
      <c r="D24" s="302">
        <v>190000</v>
      </c>
      <c r="E24" s="353"/>
      <c r="G24" s="92"/>
    </row>
    <row r="25" spans="1:7" ht="13.5" thickBot="1" x14ac:dyDescent="0.25">
      <c r="A25" s="449"/>
      <c r="B25" s="277" t="s">
        <v>174</v>
      </c>
      <c r="C25" s="453" t="s">
        <v>385</v>
      </c>
      <c r="D25" s="302">
        <v>23000</v>
      </c>
      <c r="E25" s="353"/>
      <c r="G25" s="92"/>
    </row>
    <row r="26" spans="1:7" ht="13.5" thickBot="1" x14ac:dyDescent="0.25">
      <c r="A26" s="449"/>
      <c r="B26" s="275" t="s">
        <v>174</v>
      </c>
      <c r="C26" s="453" t="s">
        <v>260</v>
      </c>
      <c r="D26" s="302">
        <f>18626884-1723320-465296-2188616+2332277</f>
        <v>16581929</v>
      </c>
      <c r="E26" s="353"/>
      <c r="G26" s="92"/>
    </row>
    <row r="27" spans="1:7" ht="13.5" thickBot="1" x14ac:dyDescent="0.25">
      <c r="A27" s="449"/>
      <c r="B27" s="275" t="s">
        <v>174</v>
      </c>
      <c r="C27" s="453" t="s">
        <v>259</v>
      </c>
      <c r="D27" s="302">
        <f>55308764-143661-577455</f>
        <v>54587648</v>
      </c>
      <c r="E27" s="353"/>
      <c r="G27" s="92"/>
    </row>
    <row r="28" spans="1:7" ht="13.5" thickBot="1" x14ac:dyDescent="0.25">
      <c r="A28" s="449"/>
      <c r="B28" s="275" t="s">
        <v>174</v>
      </c>
      <c r="C28" s="452" t="s">
        <v>299</v>
      </c>
      <c r="D28" s="302">
        <v>215000</v>
      </c>
      <c r="E28" s="353"/>
      <c r="G28" s="92"/>
    </row>
    <row r="29" spans="1:7" ht="13.5" thickBot="1" x14ac:dyDescent="0.25">
      <c r="A29" s="449"/>
      <c r="B29" s="275" t="s">
        <v>173</v>
      </c>
      <c r="C29" s="452" t="s">
        <v>306</v>
      </c>
      <c r="D29" s="302">
        <v>25893976</v>
      </c>
      <c r="E29" s="353"/>
      <c r="F29" s="353"/>
      <c r="G29" s="353"/>
    </row>
    <row r="30" spans="1:7" ht="13.5" thickBot="1" x14ac:dyDescent="0.25">
      <c r="A30" s="449"/>
      <c r="B30" s="275" t="s">
        <v>307</v>
      </c>
      <c r="C30" s="452" t="s">
        <v>389</v>
      </c>
      <c r="D30" s="302">
        <v>845715</v>
      </c>
      <c r="E30" s="353"/>
    </row>
    <row r="31" spans="1:7" ht="13.5" thickBot="1" x14ac:dyDescent="0.25">
      <c r="A31" s="449"/>
      <c r="B31" s="275" t="s">
        <v>307</v>
      </c>
      <c r="C31" s="452"/>
      <c r="D31" s="302"/>
      <c r="E31" s="353"/>
    </row>
    <row r="32" spans="1:7" ht="13.5" thickBot="1" x14ac:dyDescent="0.25">
      <c r="A32" s="449"/>
      <c r="B32" s="275" t="s">
        <v>261</v>
      </c>
      <c r="C32" s="452" t="s">
        <v>328</v>
      </c>
      <c r="D32" s="302">
        <v>208819557</v>
      </c>
      <c r="E32" s="353"/>
      <c r="G32" s="336"/>
    </row>
    <row r="33" spans="1:7" ht="13.5" thickBot="1" x14ac:dyDescent="0.25">
      <c r="A33" s="449"/>
      <c r="B33" s="275" t="s">
        <v>270</v>
      </c>
      <c r="C33" s="452" t="s">
        <v>298</v>
      </c>
      <c r="D33" s="302">
        <f>31993708-D34</f>
        <v>28573189</v>
      </c>
      <c r="E33" s="353"/>
      <c r="G33" s="336"/>
    </row>
    <row r="34" spans="1:7" ht="13.5" thickBot="1" x14ac:dyDescent="0.25">
      <c r="A34" s="449"/>
      <c r="B34" s="275" t="s">
        <v>270</v>
      </c>
      <c r="C34" s="452" t="s">
        <v>362</v>
      </c>
      <c r="D34" s="302">
        <v>3420519</v>
      </c>
      <c r="E34" s="353"/>
      <c r="G34" s="336"/>
    </row>
    <row r="35" spans="1:7" ht="13.5" thickBot="1" x14ac:dyDescent="0.25">
      <c r="A35" s="449"/>
      <c r="B35" s="275" t="s">
        <v>363</v>
      </c>
      <c r="C35" s="452" t="s">
        <v>364</v>
      </c>
      <c r="D35" s="302">
        <v>3662</v>
      </c>
      <c r="E35" s="353"/>
      <c r="G35" s="336"/>
    </row>
    <row r="36" spans="1:7" ht="13.5" thickBot="1" x14ac:dyDescent="0.25">
      <c r="A36" s="449"/>
      <c r="B36" s="275" t="s">
        <v>308</v>
      </c>
      <c r="C36" s="452" t="s">
        <v>310</v>
      </c>
      <c r="D36" s="302">
        <v>408049</v>
      </c>
      <c r="E36" s="353"/>
    </row>
    <row r="37" spans="1:7" ht="13.5" thickBot="1" x14ac:dyDescent="0.25">
      <c r="A37" s="449"/>
      <c r="B37" s="275" t="s">
        <v>309</v>
      </c>
      <c r="C37" s="452" t="s">
        <v>311</v>
      </c>
      <c r="D37" s="302">
        <v>100000</v>
      </c>
      <c r="E37" s="353"/>
    </row>
    <row r="38" spans="1:7" ht="13.5" thickBot="1" x14ac:dyDescent="0.25">
      <c r="A38" s="449"/>
      <c r="B38" s="275" t="s">
        <v>365</v>
      </c>
      <c r="C38" s="452" t="s">
        <v>366</v>
      </c>
      <c r="D38" s="302">
        <v>27305</v>
      </c>
    </row>
    <row r="39" spans="1:7" ht="13.5" thickBot="1" x14ac:dyDescent="0.25">
      <c r="A39" s="486"/>
      <c r="B39" s="275" t="s">
        <v>258</v>
      </c>
      <c r="C39" s="453" t="s">
        <v>303</v>
      </c>
      <c r="D39" s="302">
        <v>51860</v>
      </c>
    </row>
    <row r="40" spans="1:7" ht="13.5" thickBot="1" x14ac:dyDescent="0.25">
      <c r="A40" s="752" t="s">
        <v>13</v>
      </c>
      <c r="B40" s="753"/>
      <c r="C40" s="754"/>
      <c r="D40" s="301">
        <f>SUM(D16:D39)</f>
        <v>348866812.86000001</v>
      </c>
    </row>
  </sheetData>
  <mergeCells count="4">
    <mergeCell ref="A4:D4"/>
    <mergeCell ref="A10:C10"/>
    <mergeCell ref="A13:D13"/>
    <mergeCell ref="A40:C40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 xml:space="preserve">&amp;R19. sz. melléklet
.../2025.(II.13.)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9" zoomScaleNormal="100" workbookViewId="0">
      <selection activeCell="F37" sqref="F37"/>
    </sheetView>
  </sheetViews>
  <sheetFormatPr defaultRowHeight="12.75" x14ac:dyDescent="0.2"/>
  <cols>
    <col min="1" max="1" width="62.140625" customWidth="1"/>
    <col min="2" max="2" width="17" customWidth="1"/>
    <col min="3" max="3" width="18.5703125" style="336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72" t="s">
        <v>297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86.25" customHeight="1" thickBot="1" x14ac:dyDescent="0.25">
      <c r="A6" s="673" t="s">
        <v>97</v>
      </c>
      <c r="B6" s="342" t="s">
        <v>78</v>
      </c>
      <c r="C6" s="381" t="s">
        <v>82</v>
      </c>
      <c r="D6" s="342" t="s">
        <v>95</v>
      </c>
      <c r="E6" s="342" t="s">
        <v>76</v>
      </c>
      <c r="F6" s="342" t="s">
        <v>96</v>
      </c>
      <c r="G6" s="342" t="s">
        <v>93</v>
      </c>
      <c r="H6" s="342" t="s">
        <v>84</v>
      </c>
      <c r="I6" s="342" t="s">
        <v>91</v>
      </c>
      <c r="J6" s="343" t="s">
        <v>13</v>
      </c>
    </row>
    <row r="7" spans="1:10" ht="25.5" customHeight="1" thickBot="1" x14ac:dyDescent="0.25">
      <c r="A7" s="674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</row>
    <row r="8" spans="1:10" s="248" customFormat="1" ht="27.75" customHeight="1" thickBot="1" x14ac:dyDescent="0.25">
      <c r="A8" s="267" t="s">
        <v>190</v>
      </c>
      <c r="B8" s="371"/>
      <c r="C8" s="373"/>
      <c r="D8" s="372"/>
      <c r="E8" s="373">
        <v>6032323</v>
      </c>
      <c r="F8" s="372"/>
      <c r="G8" s="372">
        <v>5472664</v>
      </c>
      <c r="H8" s="372">
        <v>35433</v>
      </c>
      <c r="I8" s="374"/>
      <c r="J8" s="368">
        <f>SUM(B8:I8)</f>
        <v>11540420</v>
      </c>
    </row>
    <row r="9" spans="1:10" ht="13.5" thickBot="1" x14ac:dyDescent="0.25">
      <c r="A9" s="459" t="s">
        <v>104</v>
      </c>
      <c r="B9" s="375"/>
      <c r="C9" s="215"/>
      <c r="D9" s="253"/>
      <c r="E9" s="215">
        <v>1738528</v>
      </c>
      <c r="F9" s="253"/>
      <c r="G9" s="215"/>
      <c r="H9" s="253"/>
      <c r="I9" s="376"/>
      <c r="J9" s="368">
        <f t="shared" ref="J9:J28" si="0">SUM(B9:I9)</f>
        <v>1738528</v>
      </c>
    </row>
    <row r="10" spans="1:10" s="68" customFormat="1" ht="27.75" customHeight="1" thickBot="1" x14ac:dyDescent="0.25">
      <c r="A10" s="479" t="s">
        <v>98</v>
      </c>
      <c r="B10" s="379">
        <v>3695899</v>
      </c>
      <c r="C10" s="370">
        <v>94489</v>
      </c>
      <c r="D10" s="370"/>
      <c r="E10" s="370">
        <v>72452268</v>
      </c>
      <c r="F10" s="370">
        <v>6295359</v>
      </c>
      <c r="G10" s="370"/>
      <c r="H10" s="370"/>
      <c r="I10" s="380"/>
      <c r="J10" s="368">
        <f t="shared" si="0"/>
        <v>82538015</v>
      </c>
    </row>
    <row r="11" spans="1:10" s="481" customFormat="1" ht="15.75" customHeight="1" thickBot="1" x14ac:dyDescent="0.25">
      <c r="A11" s="394" t="s">
        <v>100</v>
      </c>
      <c r="B11" s="379">
        <v>332965331</v>
      </c>
      <c r="C11" s="370"/>
      <c r="D11" s="370"/>
      <c r="E11" s="480"/>
      <c r="F11" s="370"/>
      <c r="G11" s="480"/>
      <c r="H11" s="480"/>
      <c r="I11" s="380">
        <f>'Bevétel 1.melléklet'!B44</f>
        <v>14115214</v>
      </c>
      <c r="J11" s="368">
        <f t="shared" si="0"/>
        <v>347080545</v>
      </c>
    </row>
    <row r="12" spans="1:10" s="481" customFormat="1" ht="15.75" customHeight="1" thickBot="1" x14ac:dyDescent="0.25">
      <c r="A12" s="482" t="s">
        <v>210</v>
      </c>
      <c r="B12" s="379"/>
      <c r="C12" s="370"/>
      <c r="D12" s="370"/>
      <c r="E12" s="480"/>
      <c r="F12" s="370"/>
      <c r="G12" s="480"/>
      <c r="H12" s="480"/>
      <c r="I12" s="380">
        <v>133794831</v>
      </c>
      <c r="J12" s="368">
        <f t="shared" si="0"/>
        <v>133794831</v>
      </c>
    </row>
    <row r="13" spans="1:10" s="481" customFormat="1" ht="15.75" customHeight="1" thickBot="1" x14ac:dyDescent="0.25">
      <c r="A13" s="482" t="s">
        <v>384</v>
      </c>
      <c r="B13" s="379"/>
      <c r="C13" s="370"/>
      <c r="D13" s="370"/>
      <c r="E13" s="370">
        <v>470000</v>
      </c>
      <c r="F13" s="370"/>
      <c r="G13" s="480"/>
      <c r="H13" s="480"/>
      <c r="I13" s="380"/>
      <c r="J13" s="368">
        <f t="shared" si="0"/>
        <v>470000</v>
      </c>
    </row>
    <row r="14" spans="1:10" s="481" customFormat="1" ht="15.75" customHeight="1" thickBot="1" x14ac:dyDescent="0.25">
      <c r="A14" s="482" t="s">
        <v>237</v>
      </c>
      <c r="B14" s="379">
        <v>130482915</v>
      </c>
      <c r="C14" s="370"/>
      <c r="D14" s="370"/>
      <c r="E14" s="480"/>
      <c r="F14" s="370"/>
      <c r="G14" s="480"/>
      <c r="H14" s="480"/>
      <c r="I14" s="380"/>
      <c r="J14" s="368">
        <f t="shared" si="0"/>
        <v>130482915</v>
      </c>
    </row>
    <row r="15" spans="1:10" s="68" customFormat="1" ht="13.5" thickBot="1" x14ac:dyDescent="0.25">
      <c r="A15" s="482" t="s">
        <v>103</v>
      </c>
      <c r="B15" s="379">
        <v>386273397</v>
      </c>
      <c r="C15" s="370">
        <v>3684271</v>
      </c>
      <c r="D15" s="483"/>
      <c r="E15" s="370">
        <v>20766199</v>
      </c>
      <c r="F15" s="370">
        <v>6781</v>
      </c>
      <c r="G15" s="483"/>
      <c r="H15" s="483"/>
      <c r="I15" s="380"/>
      <c r="J15" s="368">
        <f t="shared" si="0"/>
        <v>410730648</v>
      </c>
    </row>
    <row r="16" spans="1:10" s="68" customFormat="1" ht="15.75" customHeight="1" thickBot="1" x14ac:dyDescent="0.25">
      <c r="A16" s="479" t="s">
        <v>189</v>
      </c>
      <c r="B16" s="379"/>
      <c r="C16" s="370"/>
      <c r="D16" s="370"/>
      <c r="E16" s="370">
        <v>39877410</v>
      </c>
      <c r="F16" s="370"/>
      <c r="G16" s="370"/>
      <c r="H16" s="370"/>
      <c r="I16" s="380"/>
      <c r="J16" s="368">
        <f t="shared" si="0"/>
        <v>39877410</v>
      </c>
    </row>
    <row r="17" spans="1:10" s="68" customFormat="1" ht="13.5" thickBot="1" x14ac:dyDescent="0.25">
      <c r="A17" s="394" t="s">
        <v>225</v>
      </c>
      <c r="B17" s="379"/>
      <c r="C17" s="370">
        <v>304315432</v>
      </c>
      <c r="D17" s="370"/>
      <c r="E17" s="370"/>
      <c r="F17" s="370"/>
      <c r="G17" s="370"/>
      <c r="H17" s="370"/>
      <c r="I17" s="380"/>
      <c r="J17" s="368">
        <f t="shared" si="0"/>
        <v>304315432</v>
      </c>
    </row>
    <row r="18" spans="1:10" s="68" customFormat="1" ht="13.5" thickBot="1" x14ac:dyDescent="0.25">
      <c r="A18" s="394" t="s">
        <v>238</v>
      </c>
      <c r="B18" s="379"/>
      <c r="C18" s="370"/>
      <c r="D18" s="370"/>
      <c r="E18" s="370">
        <v>993775</v>
      </c>
      <c r="F18" s="370"/>
      <c r="G18" s="370"/>
      <c r="H18" s="370"/>
      <c r="I18" s="380"/>
      <c r="J18" s="368">
        <f t="shared" si="0"/>
        <v>993775</v>
      </c>
    </row>
    <row r="19" spans="1:10" s="68" customFormat="1" ht="18" customHeight="1" thickBot="1" x14ac:dyDescent="0.25">
      <c r="A19" s="479" t="s">
        <v>195</v>
      </c>
      <c r="B19" s="379"/>
      <c r="C19" s="370"/>
      <c r="D19" s="370"/>
      <c r="E19" s="370">
        <v>1929630</v>
      </c>
      <c r="F19" s="370"/>
      <c r="G19" s="370"/>
      <c r="H19" s="370"/>
      <c r="I19" s="380"/>
      <c r="J19" s="368">
        <f t="shared" si="0"/>
        <v>1929630</v>
      </c>
    </row>
    <row r="20" spans="1:10" ht="18" customHeight="1" thickBot="1" x14ac:dyDescent="0.25">
      <c r="A20" s="249" t="s">
        <v>342</v>
      </c>
      <c r="B20" s="377"/>
      <c r="C20" s="167">
        <v>13453220</v>
      </c>
      <c r="D20" s="167"/>
      <c r="E20" s="167"/>
      <c r="F20" s="167"/>
      <c r="G20" s="167"/>
      <c r="H20" s="167"/>
      <c r="I20" s="378"/>
      <c r="J20" s="368">
        <f t="shared" si="0"/>
        <v>13453220</v>
      </c>
    </row>
    <row r="21" spans="1:10" s="68" customFormat="1" ht="13.5" thickBot="1" x14ac:dyDescent="0.25">
      <c r="A21" s="394" t="s">
        <v>99</v>
      </c>
      <c r="B21" s="379">
        <v>2450331</v>
      </c>
      <c r="C21" s="370"/>
      <c r="D21" s="370"/>
      <c r="E21" s="370">
        <v>99630</v>
      </c>
      <c r="F21" s="370"/>
      <c r="G21" s="370"/>
      <c r="H21" s="370"/>
      <c r="I21" s="380"/>
      <c r="J21" s="368">
        <f t="shared" si="0"/>
        <v>2549961</v>
      </c>
    </row>
    <row r="22" spans="1:10" s="68" customFormat="1" ht="13.5" thickBot="1" x14ac:dyDescent="0.25">
      <c r="A22" s="482" t="s">
        <v>127</v>
      </c>
      <c r="B22" s="379">
        <v>67980500</v>
      </c>
      <c r="C22" s="370"/>
      <c r="D22" s="370"/>
      <c r="E22" s="370">
        <v>1729314</v>
      </c>
      <c r="F22" s="370"/>
      <c r="G22" s="370"/>
      <c r="H22" s="370"/>
      <c r="I22" s="380"/>
      <c r="J22" s="368">
        <f t="shared" si="0"/>
        <v>69709814</v>
      </c>
    </row>
    <row r="23" spans="1:10" s="68" customFormat="1" ht="13.5" thickBot="1" x14ac:dyDescent="0.25">
      <c r="A23" s="482" t="s">
        <v>267</v>
      </c>
      <c r="B23" s="379">
        <v>6420400</v>
      </c>
      <c r="C23" s="370"/>
      <c r="D23" s="370"/>
      <c r="E23" s="370">
        <v>379034</v>
      </c>
      <c r="F23" s="370"/>
      <c r="G23" s="370"/>
      <c r="H23" s="370"/>
      <c r="I23" s="380"/>
      <c r="J23" s="368">
        <f t="shared" si="0"/>
        <v>6799434</v>
      </c>
    </row>
    <row r="24" spans="1:10" s="68" customFormat="1" ht="13.5" thickBot="1" x14ac:dyDescent="0.25">
      <c r="A24" s="482" t="s">
        <v>354</v>
      </c>
      <c r="B24" s="379">
        <v>2000000</v>
      </c>
      <c r="C24" s="370"/>
      <c r="D24" s="370"/>
      <c r="E24" s="370">
        <v>5004926</v>
      </c>
      <c r="F24" s="370"/>
      <c r="G24" s="370"/>
      <c r="H24" s="370"/>
      <c r="I24" s="380"/>
      <c r="J24" s="368">
        <f t="shared" si="0"/>
        <v>7004926</v>
      </c>
    </row>
    <row r="25" spans="1:10" ht="13.5" thickBot="1" x14ac:dyDescent="0.25">
      <c r="A25" s="250" t="s">
        <v>102</v>
      </c>
      <c r="B25" s="375"/>
      <c r="C25" s="215"/>
      <c r="D25" s="253"/>
      <c r="E25" s="215">
        <v>6350</v>
      </c>
      <c r="F25" s="253"/>
      <c r="G25" s="253"/>
      <c r="H25" s="253"/>
      <c r="I25" s="376"/>
      <c r="J25" s="368">
        <f t="shared" si="0"/>
        <v>6350</v>
      </c>
    </row>
    <row r="26" spans="1:10" ht="13.5" thickBot="1" x14ac:dyDescent="0.25">
      <c r="A26" s="250" t="s">
        <v>239</v>
      </c>
      <c r="B26" s="375"/>
      <c r="C26" s="215"/>
      <c r="D26" s="253"/>
      <c r="E26" s="215"/>
      <c r="F26" s="253"/>
      <c r="G26" s="215">
        <v>3000000</v>
      </c>
      <c r="H26" s="253"/>
      <c r="I26" s="376"/>
      <c r="J26" s="368">
        <f t="shared" si="0"/>
        <v>3000000</v>
      </c>
    </row>
    <row r="27" spans="1:10" ht="26.25" thickBot="1" x14ac:dyDescent="0.25">
      <c r="A27" s="386" t="s">
        <v>230</v>
      </c>
      <c r="B27" s="375">
        <v>7116848</v>
      </c>
      <c r="C27" s="215"/>
      <c r="D27" s="253"/>
      <c r="E27" s="215"/>
      <c r="F27" s="253"/>
      <c r="G27" s="215"/>
      <c r="H27" s="253"/>
      <c r="I27" s="376"/>
      <c r="J27" s="368">
        <f t="shared" si="0"/>
        <v>7116848</v>
      </c>
    </row>
    <row r="28" spans="1:10" ht="30" customHeight="1" thickBot="1" x14ac:dyDescent="0.25">
      <c r="A28" s="249" t="s">
        <v>101</v>
      </c>
      <c r="B28" s="377"/>
      <c r="C28" s="167"/>
      <c r="D28" s="167">
        <v>113639027</v>
      </c>
      <c r="E28" s="167"/>
      <c r="F28" s="167"/>
      <c r="G28" s="167"/>
      <c r="H28" s="167"/>
      <c r="I28" s="378"/>
      <c r="J28" s="368">
        <f t="shared" si="0"/>
        <v>113639027</v>
      </c>
    </row>
    <row r="29" spans="1:10" s="136" customFormat="1" ht="13.5" thickBot="1" x14ac:dyDescent="0.25">
      <c r="A29" s="251" t="s">
        <v>13</v>
      </c>
      <c r="B29" s="369">
        <f t="shared" ref="B29:I29" si="1">SUM(B8:B28)</f>
        <v>939385621</v>
      </c>
      <c r="C29" s="369">
        <f t="shared" si="1"/>
        <v>321547412</v>
      </c>
      <c r="D29" s="369">
        <f t="shared" si="1"/>
        <v>113639027</v>
      </c>
      <c r="E29" s="369">
        <f t="shared" si="1"/>
        <v>151479387</v>
      </c>
      <c r="F29" s="369">
        <f t="shared" si="1"/>
        <v>6302140</v>
      </c>
      <c r="G29" s="369">
        <f t="shared" si="1"/>
        <v>8472664</v>
      </c>
      <c r="H29" s="369">
        <f t="shared" si="1"/>
        <v>35433</v>
      </c>
      <c r="I29" s="369">
        <f t="shared" si="1"/>
        <v>147910045</v>
      </c>
      <c r="J29" s="344">
        <f>SUM(J8:J28)</f>
        <v>1688771729</v>
      </c>
    </row>
    <row r="31" spans="1:10" x14ac:dyDescent="0.2">
      <c r="B31" s="336"/>
      <c r="D31" s="336"/>
      <c r="E31" s="336"/>
      <c r="F31" s="336"/>
      <c r="G31" s="336"/>
      <c r="H31" s="336"/>
      <c r="I31" s="336"/>
      <c r="J31" s="336"/>
    </row>
    <row r="32" spans="1:10" x14ac:dyDescent="0.2">
      <c r="B32" s="336"/>
      <c r="D32" s="336"/>
      <c r="E32" s="336"/>
      <c r="F32" s="336"/>
      <c r="G32" s="336"/>
      <c r="H32" s="336"/>
      <c r="I32" s="336"/>
      <c r="J32" s="336"/>
    </row>
    <row r="33" spans="2:10" x14ac:dyDescent="0.2">
      <c r="B33" s="92"/>
      <c r="C33" s="92"/>
      <c r="D33" s="92"/>
      <c r="E33" s="92"/>
      <c r="F33" s="92"/>
      <c r="G33" s="92"/>
      <c r="H33" s="92"/>
      <c r="I33" s="92"/>
      <c r="J33" s="92"/>
    </row>
    <row r="34" spans="2:10" x14ac:dyDescent="0.2">
      <c r="B34" s="336"/>
    </row>
    <row r="35" spans="2:10" x14ac:dyDescent="0.2">
      <c r="J35" s="92"/>
    </row>
  </sheetData>
  <mergeCells count="2">
    <mergeCell ref="A1:J2"/>
    <mergeCell ref="A6:A7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&amp;R2. sz. melléklete
........./2025.(II.13.)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opLeftCell="A6" zoomScaleNormal="100" zoomScaleSheetLayoutView="100" workbookViewId="0">
      <selection activeCell="G54" sqref="G54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9.5703125" customWidth="1"/>
    <col min="6" max="6" width="19" bestFit="1" customWidth="1"/>
    <col min="7" max="7" width="22.140625" customWidth="1"/>
  </cols>
  <sheetData>
    <row r="1" spans="2:5" ht="15.75" x14ac:dyDescent="0.25">
      <c r="B1" s="731" t="s">
        <v>326</v>
      </c>
      <c r="C1" s="755"/>
      <c r="D1" s="755"/>
      <c r="E1" s="755"/>
    </row>
    <row r="2" spans="2:5" ht="15.75" x14ac:dyDescent="0.25">
      <c r="B2" s="518"/>
      <c r="C2" s="519"/>
      <c r="D2" s="519"/>
      <c r="E2" s="519"/>
    </row>
    <row r="3" spans="2:5" ht="16.5" thickBot="1" x14ac:dyDescent="0.25">
      <c r="B3" s="43" t="s">
        <v>42</v>
      </c>
      <c r="C3" s="43"/>
      <c r="D3" s="166" t="s">
        <v>209</v>
      </c>
    </row>
    <row r="4" spans="2:5" ht="26.25" thickBot="1" x14ac:dyDescent="0.25">
      <c r="B4" s="46" t="s">
        <v>43</v>
      </c>
      <c r="C4" s="47" t="s">
        <v>44</v>
      </c>
      <c r="D4" s="48" t="s">
        <v>327</v>
      </c>
      <c r="E4" s="81"/>
    </row>
    <row r="5" spans="2:5" ht="13.5" customHeight="1" thickBot="1" x14ac:dyDescent="0.25">
      <c r="B5" s="46">
        <v>1</v>
      </c>
      <c r="C5" s="47">
        <v>2</v>
      </c>
      <c r="D5" s="48">
        <v>5</v>
      </c>
    </row>
    <row r="6" spans="2:5" ht="26.25" thickBot="1" x14ac:dyDescent="0.25">
      <c r="B6" s="49" t="s">
        <v>2</v>
      </c>
      <c r="C6" s="151" t="s">
        <v>78</v>
      </c>
      <c r="D6" s="76">
        <f>D7+D13+D14</f>
        <v>943707479</v>
      </c>
    </row>
    <row r="7" spans="2:5" s="77" customFormat="1" ht="13.5" thickBot="1" x14ac:dyDescent="0.25">
      <c r="B7" s="49" t="s">
        <v>6</v>
      </c>
      <c r="C7" s="227" t="s">
        <v>81</v>
      </c>
      <c r="D7" s="258">
        <f>SUM(D8:D12)</f>
        <v>332965331</v>
      </c>
    </row>
    <row r="8" spans="2:5" ht="13.5" thickBot="1" x14ac:dyDescent="0.25">
      <c r="B8" s="49" t="s">
        <v>10</v>
      </c>
      <c r="C8" s="51" t="s">
        <v>146</v>
      </c>
      <c r="D8" s="259">
        <f>'Bevétel 1.melléklet'!E9</f>
        <v>237949405</v>
      </c>
    </row>
    <row r="9" spans="2:5" ht="26.25" thickBot="1" x14ac:dyDescent="0.25">
      <c r="B9" s="49" t="s">
        <v>4</v>
      </c>
      <c r="C9" s="50" t="s">
        <v>147</v>
      </c>
      <c r="D9" s="259">
        <f>'Bevétel 1.melléklet'!E10</f>
        <v>74692548</v>
      </c>
    </row>
    <row r="10" spans="2:5" ht="13.5" thickBot="1" x14ac:dyDescent="0.25">
      <c r="B10" s="49" t="s">
        <v>7</v>
      </c>
      <c r="C10" s="50" t="s">
        <v>148</v>
      </c>
      <c r="D10" s="259">
        <f>'Bevétel 1.melléklet'!E11</f>
        <v>13219578</v>
      </c>
    </row>
    <row r="11" spans="2:5" ht="13.5" thickBot="1" x14ac:dyDescent="0.25">
      <c r="B11" s="49" t="s">
        <v>11</v>
      </c>
      <c r="C11" s="50" t="s">
        <v>149</v>
      </c>
      <c r="D11" s="259">
        <f>'Bevétel 1.melléklet'!B12</f>
        <v>7103800</v>
      </c>
    </row>
    <row r="12" spans="2:5" ht="13.5" thickBot="1" x14ac:dyDescent="0.25">
      <c r="B12" s="49" t="s">
        <v>5</v>
      </c>
      <c r="C12" s="50" t="s">
        <v>165</v>
      </c>
      <c r="D12" s="259"/>
    </row>
    <row r="13" spans="2:5" ht="26.25" thickBot="1" x14ac:dyDescent="0.25">
      <c r="B13" s="49" t="s">
        <v>12</v>
      </c>
      <c r="C13" s="278" t="s">
        <v>199</v>
      </c>
      <c r="D13" s="279"/>
    </row>
    <row r="14" spans="2:5" s="77" customFormat="1" ht="26.25" thickBot="1" x14ac:dyDescent="0.25">
      <c r="B14" s="49" t="s">
        <v>8</v>
      </c>
      <c r="C14" s="228" t="s">
        <v>150</v>
      </c>
      <c r="D14" s="279">
        <f>'Bevétel 1.melléklet'!E16</f>
        <v>610742148</v>
      </c>
    </row>
    <row r="15" spans="2:5" s="77" customFormat="1" ht="13.5" thickBot="1" x14ac:dyDescent="0.25">
      <c r="B15" s="49" t="s">
        <v>3</v>
      </c>
      <c r="C15" s="228" t="s">
        <v>183</v>
      </c>
      <c r="D15" s="260"/>
    </row>
    <row r="16" spans="2:5" s="77" customFormat="1" ht="13.5" thickBot="1" x14ac:dyDescent="0.25">
      <c r="B16" s="49" t="s">
        <v>9</v>
      </c>
      <c r="C16" s="228" t="s">
        <v>200</v>
      </c>
      <c r="D16" s="260"/>
    </row>
    <row r="17" spans="2:4" ht="26.25" thickBot="1" x14ac:dyDescent="0.25">
      <c r="B17" s="49" t="s">
        <v>25</v>
      </c>
      <c r="C17" s="265" t="s">
        <v>82</v>
      </c>
      <c r="D17" s="264">
        <f>SUM(D18:D19)</f>
        <v>321547412</v>
      </c>
    </row>
    <row r="18" spans="2:4" ht="13.5" thickBot="1" x14ac:dyDescent="0.25">
      <c r="B18" s="49" t="s">
        <v>15</v>
      </c>
      <c r="C18" s="263" t="s">
        <v>151</v>
      </c>
      <c r="D18" s="261">
        <f>'Bevétel 1.melléklet'!E18</f>
        <v>0</v>
      </c>
    </row>
    <row r="19" spans="2:4" ht="26.25" thickBot="1" x14ac:dyDescent="0.25">
      <c r="B19" s="49" t="s">
        <v>51</v>
      </c>
      <c r="C19" s="52" t="s">
        <v>152</v>
      </c>
      <c r="D19" s="261">
        <f>'Bevétel 1.melléklet'!E19</f>
        <v>321547412</v>
      </c>
    </row>
    <row r="20" spans="2:4" ht="13.5" thickBot="1" x14ac:dyDescent="0.25">
      <c r="B20" s="49" t="s">
        <v>49</v>
      </c>
      <c r="C20" s="79" t="s">
        <v>95</v>
      </c>
      <c r="D20" s="80">
        <f>D22+D23+D26+D27+D21</f>
        <v>113639027</v>
      </c>
    </row>
    <row r="21" spans="2:4" ht="13.5" thickBot="1" x14ac:dyDescent="0.25">
      <c r="B21" s="49"/>
      <c r="C21" s="339" t="s">
        <v>214</v>
      </c>
      <c r="D21" s="464"/>
    </row>
    <row r="22" spans="2:4" ht="13.5" thickBot="1" x14ac:dyDescent="0.25">
      <c r="B22" s="49" t="s">
        <v>52</v>
      </c>
      <c r="C22" s="359" t="s">
        <v>72</v>
      </c>
      <c r="D22" s="464">
        <f>'Bevétel 1.melléklet'!B22</f>
        <v>17239331</v>
      </c>
    </row>
    <row r="23" spans="2:4" s="77" customFormat="1" ht="13.5" thickBot="1" x14ac:dyDescent="0.25">
      <c r="B23" s="358" t="s">
        <v>53</v>
      </c>
      <c r="C23" s="362" t="s">
        <v>153</v>
      </c>
      <c r="D23" s="363">
        <f>SUM(D24:D25)</f>
        <v>87880110</v>
      </c>
    </row>
    <row r="24" spans="2:4" ht="13.5" thickBot="1" x14ac:dyDescent="0.25">
      <c r="B24" s="358" t="s">
        <v>54</v>
      </c>
      <c r="C24" s="94" t="s">
        <v>154</v>
      </c>
      <c r="D24" s="364">
        <f>'Bevétel 1.melléklet'!B24</f>
        <v>87880110</v>
      </c>
    </row>
    <row r="25" spans="2:4" ht="13.5" thickBot="1" x14ac:dyDescent="0.25">
      <c r="B25" s="358" t="s">
        <v>14</v>
      </c>
      <c r="C25" s="94" t="s">
        <v>155</v>
      </c>
      <c r="D25" s="364"/>
    </row>
    <row r="26" spans="2:4" ht="13.5" thickBot="1" x14ac:dyDescent="0.25">
      <c r="B26" s="358" t="s">
        <v>55</v>
      </c>
      <c r="C26" s="94" t="s">
        <v>156</v>
      </c>
      <c r="D26" s="365">
        <f>'Bevétel 1.melléklet'!B26</f>
        <v>8519586</v>
      </c>
    </row>
    <row r="27" spans="2:4" ht="13.5" thickBot="1" x14ac:dyDescent="0.25">
      <c r="B27" s="358" t="s">
        <v>56</v>
      </c>
      <c r="C27" s="94" t="s">
        <v>213</v>
      </c>
      <c r="D27" s="364"/>
    </row>
    <row r="28" spans="2:4" ht="13.5" thickBot="1" x14ac:dyDescent="0.25">
      <c r="B28" s="358" t="s">
        <v>57</v>
      </c>
      <c r="C28" s="366" t="s">
        <v>184</v>
      </c>
      <c r="D28" s="367"/>
    </row>
    <row r="29" spans="2:4" ht="13.5" thickBot="1" x14ac:dyDescent="0.25">
      <c r="B29" s="358" t="s">
        <v>64</v>
      </c>
      <c r="C29" s="360" t="s">
        <v>157</v>
      </c>
      <c r="D29" s="361">
        <f>'Bevétel 1.melléklet'!E27</f>
        <v>152984301</v>
      </c>
    </row>
    <row r="30" spans="2:4" s="69" customFormat="1" ht="13.5" thickBot="1" x14ac:dyDescent="0.25">
      <c r="B30" s="358" t="s">
        <v>65</v>
      </c>
      <c r="C30" s="229" t="s">
        <v>96</v>
      </c>
      <c r="D30" s="361">
        <f>'Bevétel 1.melléklet'!E28</f>
        <v>6306077</v>
      </c>
    </row>
    <row r="31" spans="2:4" s="69" customFormat="1" ht="13.5" thickBot="1" x14ac:dyDescent="0.25">
      <c r="B31" s="358" t="s">
        <v>66</v>
      </c>
      <c r="C31" s="230" t="s">
        <v>93</v>
      </c>
      <c r="D31" s="361">
        <f>'Bevétel 1.melléklet'!E29</f>
        <v>8472664</v>
      </c>
    </row>
    <row r="32" spans="2:4" s="69" customFormat="1" ht="13.5" thickBot="1" x14ac:dyDescent="0.25">
      <c r="B32" s="358" t="s">
        <v>175</v>
      </c>
      <c r="C32" s="231" t="s">
        <v>84</v>
      </c>
      <c r="D32" s="361">
        <f>'Bevétel 1.melléklet'!E30</f>
        <v>35433</v>
      </c>
    </row>
    <row r="33" spans="2:6" s="174" customFormat="1" ht="26.25" thickBot="1" x14ac:dyDescent="0.25">
      <c r="B33" s="358" t="s">
        <v>176</v>
      </c>
      <c r="C33" s="224" t="s">
        <v>193</v>
      </c>
      <c r="D33" s="262">
        <v>0</v>
      </c>
    </row>
    <row r="34" spans="2:6" s="174" customFormat="1" ht="13.5" thickBot="1" x14ac:dyDescent="0.25">
      <c r="B34" s="358" t="s">
        <v>177</v>
      </c>
      <c r="C34" s="225" t="s">
        <v>194</v>
      </c>
      <c r="D34" s="226">
        <v>0</v>
      </c>
    </row>
    <row r="35" spans="2:6" ht="13.5" thickBot="1" x14ac:dyDescent="0.25">
      <c r="B35" s="679" t="s">
        <v>70</v>
      </c>
      <c r="C35" s="680"/>
      <c r="D35" s="232">
        <f>D6+D17+D20+D29+D30+D31+D32</f>
        <v>1546692393</v>
      </c>
      <c r="E35" s="336"/>
      <c r="F35" s="336"/>
    </row>
    <row r="36" spans="2:6" ht="13.5" thickBot="1" x14ac:dyDescent="0.25">
      <c r="B36" s="54" t="s">
        <v>178</v>
      </c>
      <c r="C36" s="54" t="s">
        <v>91</v>
      </c>
      <c r="D36" s="137">
        <f>D37+D38+D39+D40</f>
        <v>346482281</v>
      </c>
    </row>
    <row r="37" spans="2:6" ht="13.5" thickBot="1" x14ac:dyDescent="0.25">
      <c r="B37" s="54" t="s">
        <v>179</v>
      </c>
      <c r="C37" s="138" t="s">
        <v>158</v>
      </c>
      <c r="D37" s="226">
        <f>'Bevétel 1.melléklet'!E37</f>
        <v>0</v>
      </c>
      <c r="F37" s="92"/>
    </row>
    <row r="38" spans="2:6" ht="24.75" customHeight="1" thickBot="1" x14ac:dyDescent="0.25">
      <c r="B38" s="54" t="s">
        <v>180</v>
      </c>
      <c r="C38" s="138" t="s">
        <v>87</v>
      </c>
      <c r="D38" s="262">
        <f>'Bevétel 1.melléklet'!E40</f>
        <v>134369116</v>
      </c>
      <c r="F38" s="336"/>
    </row>
    <row r="39" spans="2:6" ht="13.5" thickBot="1" x14ac:dyDescent="0.25">
      <c r="B39" s="54" t="s">
        <v>181</v>
      </c>
      <c r="C39" s="138" t="s">
        <v>186</v>
      </c>
      <c r="D39" s="262">
        <f>'Bevétel 1.melléklet'!E44</f>
        <v>14115214</v>
      </c>
      <c r="F39" s="130"/>
    </row>
    <row r="40" spans="2:6" ht="13.5" thickBot="1" x14ac:dyDescent="0.25">
      <c r="B40" s="54" t="s">
        <v>182</v>
      </c>
      <c r="C40" s="138" t="s">
        <v>349</v>
      </c>
      <c r="D40" s="262">
        <f>'Bevétel 1.melléklet'!E45</f>
        <v>197997951</v>
      </c>
    </row>
    <row r="41" spans="2:6" x14ac:dyDescent="0.2">
      <c r="B41" s="83"/>
      <c r="C41" s="82"/>
    </row>
    <row r="42" spans="2:6" ht="12.75" customHeight="1" x14ac:dyDescent="0.2">
      <c r="B42" s="756" t="s">
        <v>45</v>
      </c>
      <c r="C42" s="756"/>
    </row>
    <row r="43" spans="2:6" ht="13.5" customHeight="1" thickBot="1" x14ac:dyDescent="0.25">
      <c r="B43" s="55"/>
      <c r="C43" s="55"/>
    </row>
    <row r="44" spans="2:6" ht="26.25" thickBot="1" x14ac:dyDescent="0.25">
      <c r="B44" s="46" t="s">
        <v>46</v>
      </c>
      <c r="C44" s="47" t="s">
        <v>47</v>
      </c>
      <c r="D44" s="48" t="s">
        <v>327</v>
      </c>
    </row>
    <row r="45" spans="2:6" ht="13.5" thickBot="1" x14ac:dyDescent="0.25">
      <c r="B45" s="46">
        <v>1</v>
      </c>
      <c r="C45" s="47">
        <v>2</v>
      </c>
      <c r="D45" s="48">
        <v>5</v>
      </c>
    </row>
    <row r="46" spans="2:6" ht="13.5" thickBot="1" x14ac:dyDescent="0.25">
      <c r="B46" s="49" t="s">
        <v>2</v>
      </c>
      <c r="C46" s="56" t="s">
        <v>159</v>
      </c>
      <c r="D46" s="76">
        <f>D47+D48</f>
        <v>730093064</v>
      </c>
      <c r="E46" s="68"/>
      <c r="F46" s="68"/>
    </row>
    <row r="47" spans="2:6" ht="13.5" thickBot="1" x14ac:dyDescent="0.25">
      <c r="B47" s="49" t="s">
        <v>6</v>
      </c>
      <c r="C47" s="53" t="s">
        <v>139</v>
      </c>
      <c r="D47" s="239">
        <f>'Működési kiadások 18.'!F8</f>
        <v>672027049</v>
      </c>
      <c r="E47" s="68"/>
      <c r="F47" s="68"/>
    </row>
    <row r="48" spans="2:6" ht="13.5" thickBot="1" x14ac:dyDescent="0.25">
      <c r="B48" s="49" t="s">
        <v>10</v>
      </c>
      <c r="C48" s="57" t="s">
        <v>140</v>
      </c>
      <c r="D48" s="240">
        <f>'Működési kiadások 18.'!F10</f>
        <v>58066015</v>
      </c>
      <c r="E48" s="68"/>
      <c r="F48" s="68"/>
    </row>
    <row r="49" spans="1:6" s="69" customFormat="1" ht="26.25" thickBot="1" x14ac:dyDescent="0.25">
      <c r="B49" s="49" t="s">
        <v>4</v>
      </c>
      <c r="C49" s="233" t="s">
        <v>130</v>
      </c>
      <c r="D49" s="241">
        <f>'Működési kiadások 18.'!F12</f>
        <v>63143348</v>
      </c>
      <c r="E49" s="350"/>
      <c r="F49" s="350"/>
    </row>
    <row r="50" spans="1:6" s="69" customFormat="1" ht="13.5" thickBot="1" x14ac:dyDescent="0.25">
      <c r="B50" s="49" t="s">
        <v>7</v>
      </c>
      <c r="C50" s="234" t="s">
        <v>114</v>
      </c>
      <c r="D50" s="241">
        <f>'Működési kiadások 18.'!F13</f>
        <v>269505223</v>
      </c>
      <c r="E50" s="350"/>
      <c r="F50" s="350"/>
    </row>
    <row r="51" spans="1:6" s="69" customFormat="1" ht="13.5" thickBot="1" x14ac:dyDescent="0.25">
      <c r="B51" s="49" t="s">
        <v>11</v>
      </c>
      <c r="C51" s="234" t="s">
        <v>160</v>
      </c>
      <c r="D51" s="241">
        <f>'Működési kiadások 18.'!F14</f>
        <v>19938400</v>
      </c>
      <c r="E51" s="350"/>
      <c r="F51" s="351"/>
    </row>
    <row r="52" spans="1:6" s="69" customFormat="1" ht="13.5" thickBot="1" x14ac:dyDescent="0.25">
      <c r="B52" s="49" t="s">
        <v>5</v>
      </c>
      <c r="C52" s="235" t="s">
        <v>164</v>
      </c>
      <c r="D52" s="347">
        <f>'Működési kiadások 18.'!C15-D54</f>
        <v>97508543</v>
      </c>
      <c r="E52" s="350"/>
      <c r="F52" s="351"/>
    </row>
    <row r="53" spans="1:6" s="174" customFormat="1" ht="13.5" thickBot="1" x14ac:dyDescent="0.25">
      <c r="A53" s="78"/>
      <c r="B53" s="49" t="s">
        <v>12</v>
      </c>
      <c r="C53" s="348" t="s">
        <v>215</v>
      </c>
      <c r="D53" s="349">
        <f t="shared" ref="D53" si="0">SUM(D54:D55)</f>
        <v>5039012</v>
      </c>
      <c r="E53" s="352"/>
      <c r="F53" s="351"/>
    </row>
    <row r="54" spans="1:6" ht="13.5" thickBot="1" x14ac:dyDescent="0.25">
      <c r="B54" s="49" t="s">
        <v>8</v>
      </c>
      <c r="C54" s="237" t="s">
        <v>216</v>
      </c>
      <c r="D54" s="242">
        <f>'Működési kiadások 18.'!C30</f>
        <v>5039012</v>
      </c>
      <c r="E54" s="68"/>
      <c r="F54" s="351"/>
    </row>
    <row r="55" spans="1:6" ht="13.5" thickBot="1" x14ac:dyDescent="0.25">
      <c r="B55" s="49" t="s">
        <v>3</v>
      </c>
      <c r="C55" s="238" t="s">
        <v>201</v>
      </c>
      <c r="D55" s="243"/>
      <c r="E55" s="68"/>
      <c r="F55" s="351"/>
    </row>
    <row r="56" spans="1:6" s="69" customFormat="1" ht="13.5" thickBot="1" x14ac:dyDescent="0.25">
      <c r="B56" s="49" t="s">
        <v>9</v>
      </c>
      <c r="C56" s="236" t="s">
        <v>161</v>
      </c>
      <c r="D56" s="244">
        <f>'Kiadások 10. m.'!E20</f>
        <v>348866813</v>
      </c>
      <c r="E56" s="350"/>
      <c r="F56" s="351"/>
    </row>
    <row r="57" spans="1:6" s="69" customFormat="1" ht="13.5" thickBot="1" x14ac:dyDescent="0.25">
      <c r="B57" s="49" t="s">
        <v>25</v>
      </c>
      <c r="C57" s="234" t="s">
        <v>162</v>
      </c>
      <c r="D57" s="244">
        <f>'Kiadások 10. m.'!E21</f>
        <v>8214454</v>
      </c>
      <c r="E57" s="350"/>
      <c r="F57" s="351"/>
    </row>
    <row r="58" spans="1:6" s="69" customFormat="1" ht="13.5" thickBot="1" x14ac:dyDescent="0.25">
      <c r="B58" s="49" t="s">
        <v>15</v>
      </c>
      <c r="C58" s="234" t="s">
        <v>118</v>
      </c>
      <c r="D58" s="244">
        <f>'Kiadások 10. m.'!E22</f>
        <v>16724363</v>
      </c>
      <c r="E58" s="350"/>
      <c r="F58" s="351"/>
    </row>
    <row r="59" spans="1:6" ht="13.5" thickBot="1" x14ac:dyDescent="0.25">
      <c r="B59" s="49" t="s">
        <v>48</v>
      </c>
      <c r="C59" s="58" t="s">
        <v>126</v>
      </c>
      <c r="D59" s="75">
        <f>D60+D63</f>
        <v>334141454</v>
      </c>
      <c r="E59" s="68"/>
      <c r="F59" s="351"/>
    </row>
    <row r="60" spans="1:6" ht="13.5" thickBot="1" x14ac:dyDescent="0.25">
      <c r="B60" s="49" t="s">
        <v>49</v>
      </c>
      <c r="C60" s="51" t="s">
        <v>121</v>
      </c>
      <c r="D60" s="157">
        <f>SUM(D61:D62)</f>
        <v>212113165</v>
      </c>
      <c r="E60" s="68"/>
      <c r="F60" s="351"/>
    </row>
    <row r="61" spans="1:6" ht="13.5" thickBot="1" x14ac:dyDescent="0.25">
      <c r="B61" s="49"/>
      <c r="C61" s="424" t="s">
        <v>218</v>
      </c>
      <c r="D61" s="157">
        <f>'Működési kiadások 18.'!C33</f>
        <v>14115214</v>
      </c>
      <c r="E61" s="68"/>
      <c r="F61" s="351"/>
    </row>
    <row r="62" spans="1:6" ht="13.5" thickBot="1" x14ac:dyDescent="0.25">
      <c r="B62" s="49"/>
      <c r="C62" s="424" t="s">
        <v>233</v>
      </c>
      <c r="D62" s="157">
        <f>'Kiadások 10. m.'!E17</f>
        <v>197997951</v>
      </c>
      <c r="E62" s="68"/>
      <c r="F62" s="353"/>
    </row>
    <row r="63" spans="1:6" ht="13.5" thickBot="1" x14ac:dyDescent="0.25">
      <c r="B63" s="49" t="s">
        <v>50</v>
      </c>
      <c r="C63" s="50" t="s">
        <v>122</v>
      </c>
      <c r="D63" s="242">
        <f>'Kiadások 10. m.'!E23</f>
        <v>122028289</v>
      </c>
      <c r="E63" s="68"/>
      <c r="F63" s="353"/>
    </row>
    <row r="64" spans="1:6" ht="14.25" customHeight="1" thickBot="1" x14ac:dyDescent="0.25">
      <c r="B64" s="49" t="s">
        <v>52</v>
      </c>
      <c r="C64" s="423" t="s">
        <v>163</v>
      </c>
      <c r="D64" s="245">
        <f>D46+D49+D50+D51+D52+D56+D57+D58+D59+D53</f>
        <v>1893174674</v>
      </c>
      <c r="E64" s="68"/>
      <c r="F64" s="353"/>
    </row>
    <row r="65" spans="2:7" ht="15" customHeight="1" thickBot="1" x14ac:dyDescent="0.25">
      <c r="B65" s="757" t="s">
        <v>271</v>
      </c>
      <c r="C65" s="758"/>
      <c r="D65" s="241">
        <f>D64</f>
        <v>1893174674</v>
      </c>
      <c r="F65" s="336"/>
      <c r="G65" s="92"/>
    </row>
    <row r="66" spans="2:7" ht="13.5" thickBot="1" x14ac:dyDescent="0.25">
      <c r="B66" s="757" t="s">
        <v>272</v>
      </c>
      <c r="C66" s="758"/>
      <c r="D66" s="241">
        <f>D35+D36</f>
        <v>1893174674</v>
      </c>
      <c r="F66" s="336"/>
      <c r="G66" s="92"/>
    </row>
    <row r="69" spans="2:7" x14ac:dyDescent="0.2">
      <c r="D69" s="389"/>
    </row>
    <row r="70" spans="2:7" x14ac:dyDescent="0.2">
      <c r="D70" s="92"/>
    </row>
  </sheetData>
  <mergeCells count="5">
    <mergeCell ref="B1:E1"/>
    <mergeCell ref="B35:C35"/>
    <mergeCell ref="B42:C42"/>
    <mergeCell ref="B65:C65"/>
    <mergeCell ref="B66:C66"/>
  </mergeCells>
  <pageMargins left="0.78740157480314965" right="0.78740157480314965" top="0.39370078740157483" bottom="0.39370078740157483" header="0" footer="0"/>
  <pageSetup paperSize="9" scale="78" orientation="portrait" r:id="rId1"/>
  <headerFooter alignWithMargins="0">
    <oddHeader>&amp;R20.sz. melléklet
..../2025.(II.13.) Egyek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45"/>
  <sheetViews>
    <sheetView zoomScaleNormal="100" zoomScalePageLayoutView="110" workbookViewId="0">
      <selection activeCell="Q8" sqref="Q8"/>
    </sheetView>
  </sheetViews>
  <sheetFormatPr defaultRowHeight="12.75" x14ac:dyDescent="0.2"/>
  <cols>
    <col min="1" max="1" width="33.140625" customWidth="1"/>
    <col min="2" max="2" width="13.7109375" customWidth="1"/>
    <col min="3" max="3" width="15.42578125" customWidth="1"/>
    <col min="4" max="4" width="13.5703125" customWidth="1"/>
    <col min="5" max="5" width="13.140625" customWidth="1"/>
    <col min="6" max="7" width="15.5703125" bestFit="1" customWidth="1"/>
    <col min="8" max="8" width="14.28515625" customWidth="1"/>
    <col min="9" max="9" width="13.85546875" customWidth="1"/>
    <col min="10" max="10" width="11.85546875" customWidth="1"/>
    <col min="11" max="11" width="15.5703125" bestFit="1" customWidth="1"/>
    <col min="12" max="12" width="13.85546875" customWidth="1"/>
    <col min="13" max="13" width="11.140625" customWidth="1"/>
    <col min="14" max="14" width="12" customWidth="1"/>
    <col min="15" max="15" width="11.7109375" customWidth="1"/>
    <col min="17" max="17" width="13.5703125" customWidth="1"/>
  </cols>
  <sheetData>
    <row r="3" spans="1:17" ht="18" x14ac:dyDescent="0.25">
      <c r="A3" s="759" t="s">
        <v>313</v>
      </c>
      <c r="B3" s="759"/>
      <c r="C3" s="759"/>
      <c r="D3" s="759"/>
      <c r="E3" s="759"/>
      <c r="F3" s="759"/>
      <c r="G3" s="759"/>
      <c r="H3" s="759"/>
      <c r="I3" s="759"/>
      <c r="J3" s="759"/>
      <c r="K3" s="759"/>
      <c r="L3" s="759"/>
      <c r="M3" s="759"/>
      <c r="N3" s="759"/>
      <c r="O3" s="759"/>
    </row>
    <row r="4" spans="1:17" ht="18" x14ac:dyDescent="0.25">
      <c r="A4" s="465"/>
      <c r="B4" s="488"/>
      <c r="C4" s="465"/>
      <c r="D4" s="465"/>
      <c r="E4" s="465"/>
      <c r="F4" s="465"/>
      <c r="G4" s="465"/>
      <c r="H4" s="465"/>
      <c r="I4" s="465"/>
      <c r="J4" s="465"/>
      <c r="K4" s="465"/>
      <c r="L4" s="489"/>
      <c r="M4" s="465"/>
      <c r="N4" s="465"/>
      <c r="O4" s="465"/>
    </row>
    <row r="5" spans="1:17" ht="18" x14ac:dyDescent="0.25">
      <c r="A5" s="465"/>
      <c r="B5" s="465"/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</row>
    <row r="6" spans="1:17" ht="18" x14ac:dyDescent="0.25">
      <c r="A6" s="46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7" x14ac:dyDescent="0.2">
      <c r="A7" s="36"/>
      <c r="B7" s="38" t="s">
        <v>37</v>
      </c>
      <c r="C7" s="38" t="s">
        <v>314</v>
      </c>
      <c r="D7" s="38" t="s">
        <v>315</v>
      </c>
      <c r="E7" s="38" t="s">
        <v>316</v>
      </c>
      <c r="F7" s="38" t="s">
        <v>317</v>
      </c>
      <c r="G7" s="38" t="s">
        <v>318</v>
      </c>
      <c r="H7" s="38" t="s">
        <v>319</v>
      </c>
      <c r="I7" s="38" t="s">
        <v>320</v>
      </c>
      <c r="J7" s="38" t="s">
        <v>321</v>
      </c>
      <c r="K7" s="38" t="s">
        <v>322</v>
      </c>
      <c r="L7" s="38" t="s">
        <v>323</v>
      </c>
      <c r="M7" s="38" t="s">
        <v>324</v>
      </c>
      <c r="N7" s="38" t="s">
        <v>325</v>
      </c>
      <c r="O7" s="38" t="s">
        <v>24</v>
      </c>
    </row>
    <row r="8" spans="1:17" x14ac:dyDescent="0.2">
      <c r="A8" s="37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35.25" customHeight="1" x14ac:dyDescent="0.2">
      <c r="A9" s="39" t="s">
        <v>38</v>
      </c>
      <c r="B9" s="466"/>
      <c r="C9" s="466"/>
      <c r="D9" s="466"/>
      <c r="E9" s="466"/>
      <c r="F9" s="466"/>
      <c r="G9" s="466"/>
      <c r="H9" s="466"/>
      <c r="I9" s="466"/>
      <c r="J9" s="466"/>
      <c r="K9" s="466"/>
      <c r="L9" s="466"/>
      <c r="M9" s="466"/>
      <c r="N9" s="466"/>
      <c r="O9" s="466"/>
      <c r="Q9" s="2"/>
    </row>
    <row r="10" spans="1:17" ht="29.25" customHeight="1" x14ac:dyDescent="0.2">
      <c r="A10" s="89" t="s">
        <v>78</v>
      </c>
      <c r="B10" s="40">
        <f>'Mérleg 20. m.'!D6</f>
        <v>943707479</v>
      </c>
      <c r="C10" s="40">
        <v>68612960</v>
      </c>
      <c r="D10" s="40">
        <v>68612960</v>
      </c>
      <c r="E10" s="40">
        <v>68612960</v>
      </c>
      <c r="F10" s="40">
        <v>68612960</v>
      </c>
      <c r="G10" s="40">
        <v>68612960</v>
      </c>
      <c r="H10" s="40">
        <f>68612960+33195415</f>
        <v>101808375</v>
      </c>
      <c r="I10" s="40">
        <v>89004147</v>
      </c>
      <c r="J10" s="40">
        <v>89004147</v>
      </c>
      <c r="K10" s="40">
        <v>89004147</v>
      </c>
      <c r="L10" s="40">
        <v>89004147</v>
      </c>
      <c r="M10" s="40">
        <v>89004147</v>
      </c>
      <c r="N10" s="40">
        <v>53813569</v>
      </c>
      <c r="O10" s="40">
        <f>SUM(C10:N10)</f>
        <v>943707479</v>
      </c>
      <c r="Q10" s="2"/>
    </row>
    <row r="11" spans="1:17" ht="48" customHeight="1" x14ac:dyDescent="0.2">
      <c r="A11" s="89" t="s">
        <v>82</v>
      </c>
      <c r="B11" s="40">
        <f>'Mérleg 20. m.'!D17</f>
        <v>321547412</v>
      </c>
      <c r="C11" s="40">
        <v>110076519</v>
      </c>
      <c r="D11" s="40"/>
      <c r="E11" s="40"/>
      <c r="F11" s="40"/>
      <c r="G11" s="40"/>
      <c r="H11" s="40"/>
      <c r="I11" s="40"/>
      <c r="J11" s="40"/>
      <c r="K11" s="40"/>
      <c r="L11" s="40"/>
      <c r="M11" s="40">
        <v>211376404</v>
      </c>
      <c r="N11" s="40">
        <v>94489</v>
      </c>
      <c r="O11" s="40">
        <f t="shared" ref="O11:O17" si="0">SUM(C11:N11)</f>
        <v>321547412</v>
      </c>
      <c r="Q11" s="2"/>
    </row>
    <row r="12" spans="1:17" x14ac:dyDescent="0.2">
      <c r="A12" s="89" t="s">
        <v>95</v>
      </c>
      <c r="B12" s="40">
        <f>'Mérleg 20. m.'!D20</f>
        <v>113639027</v>
      </c>
      <c r="C12" s="40"/>
      <c r="D12" s="40"/>
      <c r="E12" s="40">
        <f>105616/2*1000</f>
        <v>52808000</v>
      </c>
      <c r="F12" s="40"/>
      <c r="G12" s="40"/>
      <c r="H12" s="40"/>
      <c r="I12" s="40"/>
      <c r="J12" s="40"/>
      <c r="K12" s="40">
        <v>52808000</v>
      </c>
      <c r="L12" s="40"/>
      <c r="M12" s="40"/>
      <c r="N12" s="40">
        <v>8023027</v>
      </c>
      <c r="O12" s="40">
        <f t="shared" si="0"/>
        <v>113639027</v>
      </c>
      <c r="Q12" s="2"/>
    </row>
    <row r="13" spans="1:17" x14ac:dyDescent="0.2">
      <c r="A13" s="39" t="s">
        <v>76</v>
      </c>
      <c r="B13" s="40">
        <f>'Mérleg 20. m.'!D29</f>
        <v>152984301</v>
      </c>
      <c r="C13" s="40">
        <v>13058030</v>
      </c>
      <c r="D13" s="40">
        <v>13058030</v>
      </c>
      <c r="E13" s="40">
        <v>13058030</v>
      </c>
      <c r="F13" s="40">
        <v>13058030</v>
      </c>
      <c r="G13" s="40">
        <v>13058030</v>
      </c>
      <c r="H13" s="40">
        <v>13058030</v>
      </c>
      <c r="I13" s="40">
        <v>14754539</v>
      </c>
      <c r="J13" s="40">
        <v>14754539</v>
      </c>
      <c r="K13" s="40">
        <v>14754539</v>
      </c>
      <c r="L13" s="40">
        <v>15447636</v>
      </c>
      <c r="M13" s="40"/>
      <c r="N13" s="40">
        <v>14924868</v>
      </c>
      <c r="O13" s="40">
        <f t="shared" si="0"/>
        <v>152984301</v>
      </c>
      <c r="Q13" s="2"/>
    </row>
    <row r="14" spans="1:17" ht="40.5" customHeight="1" x14ac:dyDescent="0.2">
      <c r="A14" s="39" t="s">
        <v>96</v>
      </c>
      <c r="B14" s="40">
        <f>'Mérleg 20. m.'!D30</f>
        <v>6306077</v>
      </c>
      <c r="C14" s="40">
        <v>500000</v>
      </c>
      <c r="D14" s="40">
        <v>4300000</v>
      </c>
      <c r="E14" s="40">
        <v>200000</v>
      </c>
      <c r="F14" s="40"/>
      <c r="G14" s="40"/>
      <c r="H14" s="40"/>
      <c r="I14" s="40"/>
      <c r="J14" s="40"/>
      <c r="K14" s="40"/>
      <c r="L14" s="40"/>
      <c r="M14" s="40">
        <v>1306077</v>
      </c>
      <c r="N14" s="40"/>
      <c r="O14" s="40">
        <f>SUM(C14:N14)</f>
        <v>6306077</v>
      </c>
      <c r="P14" s="97"/>
      <c r="Q14" s="2"/>
    </row>
    <row r="15" spans="1:17" ht="56.25" customHeight="1" x14ac:dyDescent="0.2">
      <c r="A15" s="89" t="s">
        <v>93</v>
      </c>
      <c r="B15" s="40">
        <f>'Mérleg 20. m.'!D31</f>
        <v>8472664</v>
      </c>
      <c r="C15" s="40">
        <v>250000</v>
      </c>
      <c r="D15" s="40">
        <v>250000</v>
      </c>
      <c r="E15" s="40">
        <v>250000</v>
      </c>
      <c r="F15" s="40"/>
      <c r="G15" s="40"/>
      <c r="H15" s="40"/>
      <c r="I15" s="40">
        <v>1287664</v>
      </c>
      <c r="J15" s="40">
        <v>1287000</v>
      </c>
      <c r="K15" s="40">
        <v>1287000</v>
      </c>
      <c r="L15" s="40">
        <v>1287000</v>
      </c>
      <c r="M15" s="40">
        <v>1287000</v>
      </c>
      <c r="N15" s="40">
        <v>1287000</v>
      </c>
      <c r="O15" s="40">
        <f t="shared" si="0"/>
        <v>8472664</v>
      </c>
      <c r="Q15" s="2"/>
    </row>
    <row r="16" spans="1:17" ht="20.25" customHeight="1" x14ac:dyDescent="0.2">
      <c r="A16" s="89" t="s">
        <v>84</v>
      </c>
      <c r="B16" s="40">
        <f>'Mérleg 20. m.'!D32</f>
        <v>35433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>
        <v>35433</v>
      </c>
      <c r="N16" s="40"/>
      <c r="O16" s="40">
        <f t="shared" si="0"/>
        <v>35433</v>
      </c>
      <c r="P16" s="97"/>
      <c r="Q16" s="2"/>
    </row>
    <row r="17" spans="1:17" x14ac:dyDescent="0.2">
      <c r="A17" s="89" t="s">
        <v>91</v>
      </c>
      <c r="B17" s="40">
        <f>'Mérleg 20. m.'!D36</f>
        <v>346482281</v>
      </c>
      <c r="C17" s="40">
        <v>39211850</v>
      </c>
      <c r="D17" s="40">
        <v>31519850</v>
      </c>
      <c r="E17" s="40">
        <v>31519850</v>
      </c>
      <c r="F17" s="40">
        <v>31519850</v>
      </c>
      <c r="G17" s="40">
        <v>31519850</v>
      </c>
      <c r="H17" s="40">
        <v>31519850</v>
      </c>
      <c r="I17" s="40">
        <v>30603183</v>
      </c>
      <c r="J17" s="40">
        <v>30603183</v>
      </c>
      <c r="K17" s="40">
        <v>30603183</v>
      </c>
      <c r="L17" s="40">
        <v>30953390</v>
      </c>
      <c r="M17" s="40">
        <v>13454121</v>
      </c>
      <c r="N17" s="40">
        <v>13454121</v>
      </c>
      <c r="O17" s="40">
        <f t="shared" si="0"/>
        <v>346482281</v>
      </c>
      <c r="Q17" s="2"/>
    </row>
    <row r="18" spans="1:17" x14ac:dyDescent="0.2">
      <c r="A18" s="44" t="s">
        <v>39</v>
      </c>
      <c r="B18" s="45">
        <f>SUM(B10:B17)</f>
        <v>1893174674</v>
      </c>
      <c r="C18" s="45">
        <f>SUM(C10:C17)</f>
        <v>231709359</v>
      </c>
      <c r="D18" s="45">
        <f t="shared" ref="D18:N18" si="1">SUM(D10:D17)</f>
        <v>117740840</v>
      </c>
      <c r="E18" s="45">
        <f t="shared" si="1"/>
        <v>166448840</v>
      </c>
      <c r="F18" s="45">
        <f t="shared" si="1"/>
        <v>113190840</v>
      </c>
      <c r="G18" s="45">
        <f t="shared" si="1"/>
        <v>113190840</v>
      </c>
      <c r="H18" s="45">
        <f t="shared" si="1"/>
        <v>146386255</v>
      </c>
      <c r="I18" s="45">
        <f t="shared" si="1"/>
        <v>135649533</v>
      </c>
      <c r="J18" s="45">
        <f t="shared" si="1"/>
        <v>135648869</v>
      </c>
      <c r="K18" s="45">
        <f t="shared" si="1"/>
        <v>188456869</v>
      </c>
      <c r="L18" s="45">
        <f t="shared" si="1"/>
        <v>136692173</v>
      </c>
      <c r="M18" s="45">
        <f t="shared" si="1"/>
        <v>316463182</v>
      </c>
      <c r="N18" s="45">
        <f t="shared" si="1"/>
        <v>91597074</v>
      </c>
      <c r="O18" s="45">
        <f>SUM(O10:O17)</f>
        <v>1893174674</v>
      </c>
      <c r="Q18" s="2"/>
    </row>
    <row r="19" spans="1:17" x14ac:dyDescent="0.2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Q19" s="2"/>
    </row>
    <row r="20" spans="1:17" x14ac:dyDescent="0.2">
      <c r="A20" s="41"/>
      <c r="B20" s="38" t="s">
        <v>37</v>
      </c>
      <c r="C20" s="38" t="s">
        <v>314</v>
      </c>
      <c r="D20" s="38" t="s">
        <v>315</v>
      </c>
      <c r="E20" s="38" t="s">
        <v>316</v>
      </c>
      <c r="F20" s="38" t="s">
        <v>317</v>
      </c>
      <c r="G20" s="38" t="s">
        <v>318</v>
      </c>
      <c r="H20" s="38" t="s">
        <v>319</v>
      </c>
      <c r="I20" s="38" t="s">
        <v>320</v>
      </c>
      <c r="J20" s="38" t="s">
        <v>321</v>
      </c>
      <c r="K20" s="38" t="s">
        <v>322</v>
      </c>
      <c r="L20" s="38" t="s">
        <v>323</v>
      </c>
      <c r="M20" s="38" t="s">
        <v>324</v>
      </c>
      <c r="N20" s="38" t="s">
        <v>325</v>
      </c>
      <c r="O20" s="38" t="s">
        <v>24</v>
      </c>
      <c r="Q20" s="2"/>
    </row>
    <row r="21" spans="1:17" x14ac:dyDescent="0.2">
      <c r="A21" s="37" t="s">
        <v>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Q21" s="2"/>
    </row>
    <row r="22" spans="1:17" x14ac:dyDescent="0.2">
      <c r="A22" s="39" t="s">
        <v>40</v>
      </c>
      <c r="Q22" s="2"/>
    </row>
    <row r="23" spans="1:17" ht="30.75" customHeight="1" x14ac:dyDescent="0.2">
      <c r="A23" s="39" t="s">
        <v>112</v>
      </c>
      <c r="B23" s="40">
        <f>'Működési kiadások 18.'!F7</f>
        <v>730093064</v>
      </c>
      <c r="C23" s="40">
        <f>B23/12</f>
        <v>60841088.666666664</v>
      </c>
      <c r="D23" s="40">
        <f>B23/12</f>
        <v>60841088.666666664</v>
      </c>
      <c r="E23" s="40">
        <v>42934996</v>
      </c>
      <c r="F23" s="40">
        <v>42934996</v>
      </c>
      <c r="G23" s="40">
        <v>42934996</v>
      </c>
      <c r="H23" s="40">
        <v>42934996</v>
      </c>
      <c r="I23" s="40">
        <v>42934996</v>
      </c>
      <c r="J23" s="40">
        <v>42934966</v>
      </c>
      <c r="K23" s="40">
        <v>42934966</v>
      </c>
      <c r="L23" s="40">
        <v>42934966</v>
      </c>
      <c r="M23" s="40">
        <v>42934966</v>
      </c>
      <c r="N23" s="40">
        <f>B23-C23-D23-E23-F23-G23-H23-I23-J23-K23-L23-M23</f>
        <v>221996042.66666675</v>
      </c>
      <c r="O23" s="40">
        <f t="shared" ref="O23:O33" si="2">SUM(C23:N23)</f>
        <v>730093064</v>
      </c>
      <c r="Q23" s="2"/>
    </row>
    <row r="24" spans="1:17" ht="22.5" x14ac:dyDescent="0.2">
      <c r="A24" s="89" t="s">
        <v>130</v>
      </c>
      <c r="B24" s="40">
        <f>'Működési kiadások 18.'!F12</f>
        <v>63143348</v>
      </c>
      <c r="C24" s="40">
        <v>3966321</v>
      </c>
      <c r="D24" s="40">
        <v>3966321</v>
      </c>
      <c r="E24" s="40">
        <v>3966321</v>
      </c>
      <c r="F24" s="40">
        <v>3966321</v>
      </c>
      <c r="G24" s="40">
        <v>3966321</v>
      </c>
      <c r="H24" s="40">
        <v>3966321</v>
      </c>
      <c r="I24" s="40">
        <v>3966321</v>
      </c>
      <c r="J24" s="40">
        <v>3966321</v>
      </c>
      <c r="K24" s="40">
        <v>3966321</v>
      </c>
      <c r="L24" s="40">
        <v>3966321</v>
      </c>
      <c r="M24" s="40">
        <v>3966321</v>
      </c>
      <c r="N24" s="40">
        <f>B24-C24-D24-E24-F24-G24-H24-I24-J24-K24-L24-M24</f>
        <v>19513817</v>
      </c>
      <c r="O24" s="40">
        <f t="shared" si="2"/>
        <v>63143348</v>
      </c>
      <c r="Q24" s="2"/>
    </row>
    <row r="25" spans="1:17" ht="18" customHeight="1" x14ac:dyDescent="0.2">
      <c r="A25" s="39" t="s">
        <v>114</v>
      </c>
      <c r="B25" s="67">
        <f>'Működési kiadások 18.'!F13</f>
        <v>269505223</v>
      </c>
      <c r="C25" s="40">
        <f>276127736/12</f>
        <v>23010644.666666668</v>
      </c>
      <c r="D25" s="40">
        <f>276127736/12</f>
        <v>23010644.666666668</v>
      </c>
      <c r="E25" s="40">
        <f>276127736/12</f>
        <v>23010644.666666668</v>
      </c>
      <c r="F25" s="40">
        <f>276127736/12</f>
        <v>23010644.666666668</v>
      </c>
      <c r="G25" s="40">
        <f>276127736/12</f>
        <v>23010644.666666668</v>
      </c>
      <c r="H25" s="40">
        <f t="shared" ref="H25:M25" si="3">276127736/12</f>
        <v>23010644.666666668</v>
      </c>
      <c r="I25" s="40">
        <f t="shared" si="3"/>
        <v>23010644.666666668</v>
      </c>
      <c r="J25" s="40">
        <f t="shared" si="3"/>
        <v>23010644.666666668</v>
      </c>
      <c r="K25" s="40">
        <f t="shared" si="3"/>
        <v>23010644.666666668</v>
      </c>
      <c r="L25" s="40">
        <f t="shared" si="3"/>
        <v>23010644.666666668</v>
      </c>
      <c r="M25" s="40">
        <f t="shared" si="3"/>
        <v>23010644.666666668</v>
      </c>
      <c r="N25" s="40">
        <f>B25-C25-D25-E25-F25-G25-H25-I25-J25-K25-L25-M25</f>
        <v>16388131.66666669</v>
      </c>
      <c r="O25" s="40">
        <f>SUM(C25:N25)</f>
        <v>269505223</v>
      </c>
      <c r="Q25" s="2"/>
    </row>
    <row r="26" spans="1:17" x14ac:dyDescent="0.2">
      <c r="A26" s="39" t="s">
        <v>115</v>
      </c>
      <c r="B26" s="40">
        <f>'Működési kiadások 18.'!F14</f>
        <v>19938400</v>
      </c>
      <c r="C26" s="40">
        <v>1288000</v>
      </c>
      <c r="D26" s="40">
        <v>1288000</v>
      </c>
      <c r="E26" s="40">
        <v>1288000</v>
      </c>
      <c r="F26" s="40">
        <v>1288000</v>
      </c>
      <c r="G26" s="40">
        <v>1288000</v>
      </c>
      <c r="H26" s="40">
        <v>1288000</v>
      </c>
      <c r="I26" s="40">
        <v>1288000</v>
      </c>
      <c r="J26" s="40">
        <v>1288000</v>
      </c>
      <c r="K26" s="40">
        <v>1288000</v>
      </c>
      <c r="L26" s="40">
        <v>1288000</v>
      </c>
      <c r="M26" s="40">
        <v>1288000</v>
      </c>
      <c r="N26" s="40">
        <f>B26-C26-D26-E26-F26-G26-H26-I26-J26-K26-L26-M26</f>
        <v>5770400</v>
      </c>
      <c r="O26" s="40">
        <f>SUM(C26:N26)</f>
        <v>19938400</v>
      </c>
      <c r="Q26" s="2"/>
    </row>
    <row r="27" spans="1:17" s="68" customFormat="1" ht="22.5" x14ac:dyDescent="0.2">
      <c r="A27" s="89" t="s">
        <v>131</v>
      </c>
      <c r="B27" s="40">
        <f>'Működési kiadások 18.'!C15-'Működési kiadások 18.'!C30</f>
        <v>97508543</v>
      </c>
      <c r="C27" s="40">
        <f>103463334/12</f>
        <v>8621944.5</v>
      </c>
      <c r="D27" s="40">
        <f t="shared" ref="D27:M27" si="4">103463334/12</f>
        <v>8621944.5</v>
      </c>
      <c r="E27" s="40">
        <f t="shared" si="4"/>
        <v>8621944.5</v>
      </c>
      <c r="F27" s="40">
        <f t="shared" si="4"/>
        <v>8621944.5</v>
      </c>
      <c r="G27" s="40">
        <f t="shared" si="4"/>
        <v>8621944.5</v>
      </c>
      <c r="H27" s="40">
        <f t="shared" si="4"/>
        <v>8621944.5</v>
      </c>
      <c r="I27" s="40">
        <f t="shared" si="4"/>
        <v>8621944.5</v>
      </c>
      <c r="J27" s="40">
        <f t="shared" si="4"/>
        <v>8621944.5</v>
      </c>
      <c r="K27" s="40">
        <f t="shared" si="4"/>
        <v>8621944.5</v>
      </c>
      <c r="L27" s="40">
        <f t="shared" si="4"/>
        <v>8621944.5</v>
      </c>
      <c r="M27" s="40">
        <f t="shared" si="4"/>
        <v>8621944.5</v>
      </c>
      <c r="N27" s="40">
        <f>B27-C27-D27-E27-F27-G27-H27-I27-J27-K27-L27-M27</f>
        <v>2667153.5</v>
      </c>
      <c r="O27" s="40">
        <f t="shared" si="2"/>
        <v>97508543</v>
      </c>
      <c r="Q27" s="2"/>
    </row>
    <row r="28" spans="1:17" x14ac:dyDescent="0.2">
      <c r="A28" s="66" t="s">
        <v>273</v>
      </c>
      <c r="B28" s="67">
        <f>'Működési kiadások 18.'!C30</f>
        <v>5039012</v>
      </c>
      <c r="C28" s="40">
        <v>1666667</v>
      </c>
      <c r="D28" s="40">
        <v>1666667</v>
      </c>
      <c r="E28" s="40">
        <v>1666667</v>
      </c>
      <c r="F28" s="40">
        <v>39011</v>
      </c>
      <c r="G28" s="40"/>
      <c r="H28" s="40"/>
      <c r="I28" s="40"/>
      <c r="J28" s="40"/>
      <c r="K28" s="40"/>
      <c r="L28" s="40"/>
      <c r="M28" s="40"/>
      <c r="N28" s="40"/>
      <c r="O28" s="67">
        <f>SUM(C28:N28)</f>
        <v>5039012</v>
      </c>
      <c r="Q28" s="2"/>
    </row>
    <row r="29" spans="1:17" ht="36.75" customHeight="1" x14ac:dyDescent="0.2">
      <c r="A29" s="39" t="s">
        <v>116</v>
      </c>
      <c r="B29" s="40">
        <f>'Kiadások 10. m.'!E20</f>
        <v>348866813</v>
      </c>
      <c r="C29" s="40"/>
      <c r="D29" s="40"/>
      <c r="E29" s="40">
        <v>7500000</v>
      </c>
      <c r="F29" s="40">
        <v>100000</v>
      </c>
      <c r="G29" s="40">
        <v>13811720</v>
      </c>
      <c r="H29" s="40"/>
      <c r="I29" s="40">
        <v>190500</v>
      </c>
      <c r="J29" s="40"/>
      <c r="K29" s="40">
        <v>83202953</v>
      </c>
      <c r="L29" s="40">
        <v>77350215</v>
      </c>
      <c r="M29" s="40">
        <v>83355713</v>
      </c>
      <c r="N29" s="40">
        <v>83355712</v>
      </c>
      <c r="O29" s="40">
        <f>SUM(C29:N29)</f>
        <v>348866813</v>
      </c>
      <c r="Q29" s="2"/>
    </row>
    <row r="30" spans="1:17" x14ac:dyDescent="0.2">
      <c r="A30" s="89" t="s">
        <v>117</v>
      </c>
      <c r="B30" s="40">
        <f>'Kiadások 10. m.'!E21</f>
        <v>8214454</v>
      </c>
      <c r="C30" s="490">
        <v>698500</v>
      </c>
      <c r="D30" s="490"/>
      <c r="E30" s="490">
        <v>500000</v>
      </c>
      <c r="F30" s="490"/>
      <c r="G30" s="490"/>
      <c r="H30" s="490"/>
      <c r="I30" s="490">
        <v>1000000</v>
      </c>
      <c r="J30" s="490"/>
      <c r="K30" s="490">
        <v>5548861</v>
      </c>
      <c r="L30" s="490"/>
      <c r="M30" s="490"/>
      <c r="N30" s="490">
        <v>467093</v>
      </c>
      <c r="O30" s="40">
        <f t="shared" si="2"/>
        <v>8214454</v>
      </c>
      <c r="Q30" s="2"/>
    </row>
    <row r="31" spans="1:17" x14ac:dyDescent="0.2">
      <c r="A31" s="39" t="s">
        <v>118</v>
      </c>
      <c r="B31" s="40">
        <f>'Kiadások 10. m.'!E22</f>
        <v>16724363</v>
      </c>
      <c r="C31" s="40"/>
      <c r="D31" s="40"/>
      <c r="E31" s="40"/>
      <c r="F31" s="40"/>
      <c r="G31" s="40"/>
      <c r="H31" s="40"/>
      <c r="I31" s="40"/>
      <c r="J31" s="40"/>
      <c r="K31" s="40">
        <v>16724363</v>
      </c>
      <c r="L31" s="40"/>
      <c r="M31" s="40"/>
      <c r="N31" s="40"/>
      <c r="O31" s="40">
        <f t="shared" si="2"/>
        <v>16724363</v>
      </c>
      <c r="Q31" s="2"/>
    </row>
    <row r="32" spans="1:17" x14ac:dyDescent="0.2">
      <c r="A32" s="39" t="s">
        <v>171</v>
      </c>
      <c r="B32" s="67">
        <f>'Kiadások 10. m.'!E15</f>
        <v>212113165</v>
      </c>
      <c r="C32" s="40">
        <v>20523089</v>
      </c>
      <c r="D32" s="40">
        <f>B32/12</f>
        <v>17676097.083333332</v>
      </c>
      <c r="E32" s="40">
        <v>20523089</v>
      </c>
      <c r="F32" s="40">
        <v>20523089</v>
      </c>
      <c r="G32" s="40">
        <v>20523089</v>
      </c>
      <c r="H32" s="40">
        <v>20523089</v>
      </c>
      <c r="I32" s="40">
        <v>20757597</v>
      </c>
      <c r="J32" s="40">
        <v>20757597</v>
      </c>
      <c r="K32" s="40">
        <v>20757597</v>
      </c>
      <c r="L32" s="40">
        <v>20757597</v>
      </c>
      <c r="M32" s="40">
        <v>4395617</v>
      </c>
      <c r="N32" s="40">
        <v>4395618</v>
      </c>
      <c r="O32" s="40">
        <f>SUM(C32:N32)</f>
        <v>212113165.08333331</v>
      </c>
      <c r="Q32" s="2"/>
    </row>
    <row r="33" spans="1:17" x14ac:dyDescent="0.2">
      <c r="A33" s="39" t="s">
        <v>172</v>
      </c>
      <c r="B33" s="67">
        <f>'Kiadások 10. m.'!E23</f>
        <v>122028289</v>
      </c>
      <c r="C33" s="40"/>
      <c r="D33" s="40">
        <v>102247000</v>
      </c>
      <c r="E33" s="40">
        <v>9206800</v>
      </c>
      <c r="F33" s="40"/>
      <c r="G33" s="40"/>
      <c r="H33" s="40"/>
      <c r="I33" s="40"/>
      <c r="J33" s="40"/>
      <c r="K33" s="40"/>
      <c r="L33" s="40">
        <v>10574489</v>
      </c>
      <c r="M33" s="40"/>
      <c r="N33" s="40"/>
      <c r="O33" s="40">
        <f t="shared" si="2"/>
        <v>122028289</v>
      </c>
      <c r="Q33" s="2"/>
    </row>
    <row r="34" spans="1:17" x14ac:dyDescent="0.2">
      <c r="A34" s="44" t="s">
        <v>41</v>
      </c>
      <c r="B34" s="45">
        <f>SUM(B23:B33)</f>
        <v>1893174674</v>
      </c>
      <c r="C34" s="45">
        <f t="shared" ref="C34:N34" si="5">SUM(C23:C33)</f>
        <v>120616254.83333333</v>
      </c>
      <c r="D34" s="45">
        <f t="shared" si="5"/>
        <v>219317762.91666666</v>
      </c>
      <c r="E34" s="45">
        <f t="shared" si="5"/>
        <v>119218462.16666667</v>
      </c>
      <c r="F34" s="45">
        <f t="shared" si="5"/>
        <v>100484006.16666667</v>
      </c>
      <c r="G34" s="45">
        <f t="shared" si="5"/>
        <v>114156715.16666667</v>
      </c>
      <c r="H34" s="45">
        <f t="shared" si="5"/>
        <v>100344995.16666667</v>
      </c>
      <c r="I34" s="45">
        <f t="shared" si="5"/>
        <v>101770003.16666667</v>
      </c>
      <c r="J34" s="45">
        <f t="shared" si="5"/>
        <v>100579473.16666667</v>
      </c>
      <c r="K34" s="45">
        <f t="shared" si="5"/>
        <v>206055650.16666669</v>
      </c>
      <c r="L34" s="45">
        <f t="shared" si="5"/>
        <v>188504177.16666669</v>
      </c>
      <c r="M34" s="45">
        <f t="shared" si="5"/>
        <v>167573206.16666669</v>
      </c>
      <c r="N34" s="45">
        <f t="shared" si="5"/>
        <v>354553967.83333343</v>
      </c>
      <c r="O34" s="45">
        <f>SUM(O23:O33)</f>
        <v>1893174674.0833333</v>
      </c>
    </row>
    <row r="35" spans="1:17" x14ac:dyDescent="0.2">
      <c r="B35" s="336"/>
      <c r="F35" s="336"/>
    </row>
    <row r="36" spans="1:17" x14ac:dyDescent="0.2">
      <c r="B36" s="2"/>
      <c r="C36" s="336"/>
      <c r="F36" s="336"/>
    </row>
    <row r="37" spans="1:17" x14ac:dyDescent="0.2">
      <c r="B37" s="92"/>
      <c r="C37" s="336"/>
      <c r="D37" s="336"/>
      <c r="F37" s="336"/>
      <c r="G37" s="336"/>
      <c r="H37" s="92"/>
      <c r="I37" s="336"/>
      <c r="K37" s="336"/>
      <c r="L37" s="2"/>
    </row>
    <row r="38" spans="1:17" x14ac:dyDescent="0.2">
      <c r="B38" s="2"/>
      <c r="D38" s="336"/>
      <c r="F38" s="336"/>
      <c r="G38" s="336"/>
      <c r="H38" s="92"/>
      <c r="I38" s="336"/>
      <c r="K38" s="336"/>
      <c r="L38" s="2"/>
      <c r="N38" s="2"/>
    </row>
    <row r="39" spans="1:17" x14ac:dyDescent="0.2">
      <c r="D39" s="336"/>
      <c r="F39" s="336"/>
      <c r="G39" s="336"/>
      <c r="H39" s="92"/>
      <c r="I39" s="336"/>
      <c r="K39" s="336"/>
    </row>
    <row r="40" spans="1:17" x14ac:dyDescent="0.2">
      <c r="D40" s="336"/>
      <c r="F40" s="336"/>
      <c r="G40" s="336"/>
      <c r="H40" s="92"/>
      <c r="I40" s="336"/>
      <c r="K40" s="336"/>
    </row>
    <row r="41" spans="1:17" x14ac:dyDescent="0.2">
      <c r="D41" s="336"/>
      <c r="F41" s="336"/>
      <c r="G41" s="336"/>
      <c r="H41" s="92"/>
      <c r="I41" s="336"/>
    </row>
    <row r="42" spans="1:17" x14ac:dyDescent="0.2">
      <c r="D42" s="336"/>
      <c r="F42" s="336"/>
      <c r="G42" s="336"/>
      <c r="H42" s="92"/>
      <c r="I42" s="336"/>
    </row>
    <row r="43" spans="1:17" x14ac:dyDescent="0.2">
      <c r="D43" s="336"/>
      <c r="F43" s="92"/>
      <c r="G43" s="336"/>
      <c r="H43" s="92"/>
      <c r="I43" s="336"/>
    </row>
    <row r="44" spans="1:17" x14ac:dyDescent="0.2">
      <c r="D44" s="336"/>
    </row>
    <row r="45" spans="1:17" x14ac:dyDescent="0.2">
      <c r="H45" s="92"/>
    </row>
  </sheetData>
  <mergeCells count="1">
    <mergeCell ref="A3:O3"/>
  </mergeCells>
  <pageMargins left="0.75" right="0.75" top="1" bottom="1" header="0.5" footer="0.5"/>
  <pageSetup paperSize="9" scale="53" orientation="landscape" r:id="rId1"/>
  <headerFooter alignWithMargins="0">
    <oddHeader>&amp;R21. sz. melléklet
.../2025.(II.13.) Egyek Önk.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7"/>
  <sheetViews>
    <sheetView topLeftCell="A6" zoomScale="110" zoomScaleNormal="110" workbookViewId="0">
      <selection activeCell="D12" sqref="D12"/>
    </sheetView>
  </sheetViews>
  <sheetFormatPr defaultRowHeight="12.75" x14ac:dyDescent="0.2"/>
  <cols>
    <col min="1" max="1" width="33.28515625" style="4" customWidth="1"/>
    <col min="2" max="2" width="17" style="4" customWidth="1"/>
    <col min="3" max="3" width="33.7109375" style="4" customWidth="1"/>
    <col min="4" max="4" width="19.7109375" style="4" customWidth="1"/>
    <col min="5" max="5" width="17.5703125" bestFit="1" customWidth="1"/>
    <col min="6" max="6" width="16.5703125" bestFit="1" customWidth="1"/>
    <col min="8" max="8" width="17.42578125" bestFit="1" customWidth="1"/>
    <col min="9" max="9" width="12.5703125" bestFit="1" customWidth="1"/>
  </cols>
  <sheetData>
    <row r="2" spans="1:8" x14ac:dyDescent="0.2">
      <c r="A2" s="765" t="s">
        <v>367</v>
      </c>
      <c r="B2" s="765"/>
      <c r="C2" s="765"/>
      <c r="D2" s="765"/>
    </row>
    <row r="3" spans="1:8" ht="51" customHeight="1" x14ac:dyDescent="0.2">
      <c r="A3" s="765"/>
      <c r="B3" s="765"/>
      <c r="C3" s="765"/>
      <c r="D3" s="765"/>
    </row>
    <row r="4" spans="1:8" x14ac:dyDescent="0.2">
      <c r="A4" s="10"/>
      <c r="B4" s="10"/>
    </row>
    <row r="5" spans="1:8" ht="13.5" thickBot="1" x14ac:dyDescent="0.25">
      <c r="D5" s="571"/>
    </row>
    <row r="6" spans="1:8" ht="13.15" customHeight="1" x14ac:dyDescent="0.2">
      <c r="A6" s="766" t="s">
        <v>223</v>
      </c>
      <c r="B6" s="769" t="s">
        <v>390</v>
      </c>
      <c r="C6" s="766" t="s">
        <v>1</v>
      </c>
      <c r="D6" s="769" t="s">
        <v>390</v>
      </c>
    </row>
    <row r="7" spans="1:8" x14ac:dyDescent="0.2">
      <c r="A7" s="767"/>
      <c r="B7" s="770"/>
      <c r="C7" s="767"/>
      <c r="D7" s="770"/>
    </row>
    <row r="8" spans="1:8" ht="13.5" thickBot="1" x14ac:dyDescent="0.25">
      <c r="A8" s="768"/>
      <c r="B8" s="771"/>
      <c r="C8" s="768"/>
      <c r="D8" s="771"/>
    </row>
    <row r="9" spans="1:8" ht="25.5" x14ac:dyDescent="0.2">
      <c r="A9" s="254" t="s">
        <v>112</v>
      </c>
      <c r="B9" s="180">
        <f>'Működési kiadások 18.'!F7</f>
        <v>730093064</v>
      </c>
      <c r="C9" s="183" t="s">
        <v>78</v>
      </c>
      <c r="D9" s="303">
        <f>'Mérleg 20. m.'!D6</f>
        <v>943707479</v>
      </c>
      <c r="E9" s="355"/>
      <c r="H9" s="92"/>
    </row>
    <row r="10" spans="1:8" ht="25.5" x14ac:dyDescent="0.2">
      <c r="A10" s="255" t="s">
        <v>130</v>
      </c>
      <c r="B10" s="181">
        <f>'Működési kiadások 18.'!F12</f>
        <v>63143348</v>
      </c>
      <c r="C10" s="184" t="s">
        <v>134</v>
      </c>
      <c r="D10" s="304">
        <f>113639027-D22</f>
        <v>87164688</v>
      </c>
      <c r="E10" s="355"/>
      <c r="F10" s="92"/>
      <c r="H10" s="92"/>
    </row>
    <row r="11" spans="1:8" ht="25.5" customHeight="1" x14ac:dyDescent="0.2">
      <c r="A11" s="256" t="s">
        <v>114</v>
      </c>
      <c r="B11" s="181">
        <f>'Működési kiadások 18.'!F13</f>
        <v>269505223</v>
      </c>
      <c r="C11" s="185" t="s">
        <v>76</v>
      </c>
      <c r="D11" s="304">
        <f>152984301-82531178</f>
        <v>70453123</v>
      </c>
      <c r="E11" s="355"/>
      <c r="F11" s="92"/>
      <c r="H11" s="92"/>
    </row>
    <row r="12" spans="1:8" ht="14.25" customHeight="1" x14ac:dyDescent="0.2">
      <c r="A12" s="256" t="s">
        <v>115</v>
      </c>
      <c r="B12" s="181">
        <f>'Működési kiadások 18.'!F14</f>
        <v>19938400</v>
      </c>
      <c r="C12" s="179" t="s">
        <v>93</v>
      </c>
      <c r="D12" s="304">
        <f>'Mérleg 20. m.'!D31</f>
        <v>8472664</v>
      </c>
      <c r="E12" s="354"/>
      <c r="F12" s="1"/>
      <c r="G12" s="128"/>
      <c r="H12" s="92"/>
    </row>
    <row r="13" spans="1:8" x14ac:dyDescent="0.2">
      <c r="A13" s="256" t="s">
        <v>132</v>
      </c>
      <c r="B13" s="181">
        <f>'Működési kiadások 18.'!C15</f>
        <v>102547555</v>
      </c>
      <c r="C13" s="184" t="s">
        <v>135</v>
      </c>
      <c r="D13" s="304">
        <f>SUM(D14:D15)</f>
        <v>273427587</v>
      </c>
    </row>
    <row r="14" spans="1:8" x14ac:dyDescent="0.2">
      <c r="A14" s="256" t="s">
        <v>133</v>
      </c>
      <c r="B14" s="181">
        <f>'Működési kiadások 18.'!C30</f>
        <v>5039012</v>
      </c>
      <c r="C14" s="185" t="s">
        <v>204</v>
      </c>
      <c r="D14" s="178">
        <f>'Bevétel 1.melléklet'!E41</f>
        <v>75429636</v>
      </c>
      <c r="E14" s="356"/>
      <c r="G14" s="2"/>
    </row>
    <row r="15" spans="1:8" x14ac:dyDescent="0.2">
      <c r="A15" s="467" t="s">
        <v>350</v>
      </c>
      <c r="B15" s="468">
        <f>'Kiadások 10. m.'!E17</f>
        <v>197997951</v>
      </c>
      <c r="C15" s="469" t="s">
        <v>90</v>
      </c>
      <c r="D15" s="470">
        <f>'Mérleg 20. m.'!D62</f>
        <v>197997951</v>
      </c>
      <c r="E15" s="356"/>
      <c r="G15" s="2"/>
    </row>
    <row r="16" spans="1:8" ht="15.75" customHeight="1" thickBot="1" x14ac:dyDescent="0.25">
      <c r="A16" s="257" t="s">
        <v>126</v>
      </c>
      <c r="B16" s="182">
        <f>'Működési kiadások 18.'!C33</f>
        <v>14115214</v>
      </c>
      <c r="C16" s="186" t="s">
        <v>205</v>
      </c>
      <c r="D16" s="187">
        <f>'Mérleg 20. m.'!D39</f>
        <v>14115214</v>
      </c>
      <c r="H16" s="336"/>
    </row>
    <row r="17" spans="1:9" ht="15.75" customHeight="1" thickBot="1" x14ac:dyDescent="0.25">
      <c r="A17" s="13" t="s">
        <v>17</v>
      </c>
      <c r="B17" s="299">
        <f>SUM(B9+B10+B11+B12+B13+B16+B15)</f>
        <v>1397340755</v>
      </c>
      <c r="C17" s="506" t="s">
        <v>18</v>
      </c>
      <c r="D17" s="507">
        <f t="shared" ref="D17" si="0">D9+D10+D11+D12+D13+D16</f>
        <v>1397340755</v>
      </c>
      <c r="E17" s="92"/>
      <c r="F17" s="336"/>
      <c r="H17" s="92"/>
      <c r="I17" s="92"/>
    </row>
    <row r="18" spans="1:9" ht="13.15" customHeight="1" x14ac:dyDescent="0.35">
      <c r="A18" s="760"/>
      <c r="B18" s="761"/>
      <c r="C18" s="764"/>
      <c r="D18" s="493"/>
      <c r="E18" s="336"/>
      <c r="F18" s="336"/>
      <c r="H18" s="336"/>
    </row>
    <row r="19" spans="1:9" ht="13.9" customHeight="1" thickBot="1" x14ac:dyDescent="0.4">
      <c r="A19" s="762"/>
      <c r="B19" s="763"/>
      <c r="C19" s="764"/>
      <c r="D19" s="493"/>
      <c r="F19" s="336"/>
      <c r="H19" s="92"/>
    </row>
    <row r="20" spans="1:9" ht="48.75" customHeight="1" thickBot="1" x14ac:dyDescent="0.25">
      <c r="A20" s="491" t="s">
        <v>19</v>
      </c>
      <c r="B20" s="492" t="s">
        <v>235</v>
      </c>
      <c r="C20" s="494" t="s">
        <v>20</v>
      </c>
      <c r="D20" s="492" t="s">
        <v>235</v>
      </c>
      <c r="F20" s="336"/>
      <c r="H20" s="92"/>
    </row>
    <row r="21" spans="1:9" ht="41.25" customHeight="1" x14ac:dyDescent="0.2">
      <c r="A21" s="495"/>
      <c r="B21" s="496"/>
      <c r="C21" s="500" t="s">
        <v>82</v>
      </c>
      <c r="D21" s="501">
        <f>'Mérleg 20. m.'!D17</f>
        <v>321547412</v>
      </c>
      <c r="F21" s="336"/>
      <c r="H21" s="92"/>
      <c r="I21" s="92"/>
    </row>
    <row r="22" spans="1:9" ht="27" customHeight="1" x14ac:dyDescent="0.2">
      <c r="A22" s="295"/>
      <c r="B22" s="497"/>
      <c r="C22" s="184" t="s">
        <v>134</v>
      </c>
      <c r="D22" s="472">
        <f>8152114+18322225</f>
        <v>26474339</v>
      </c>
      <c r="F22" s="336"/>
      <c r="H22" s="92"/>
      <c r="I22" s="92"/>
    </row>
    <row r="23" spans="1:9" x14ac:dyDescent="0.2">
      <c r="A23" s="295"/>
      <c r="B23" s="497"/>
      <c r="C23" s="185" t="s">
        <v>76</v>
      </c>
      <c r="D23" s="472">
        <f>51032715+31498463</f>
        <v>82531178</v>
      </c>
      <c r="F23" s="336"/>
      <c r="I23" s="92"/>
    </row>
    <row r="24" spans="1:9" x14ac:dyDescent="0.2">
      <c r="A24" s="295" t="s">
        <v>212</v>
      </c>
      <c r="B24" s="178"/>
      <c r="C24" s="184" t="s">
        <v>96</v>
      </c>
      <c r="D24" s="502">
        <f>'Mérleg 20. m.'!D30</f>
        <v>6306077</v>
      </c>
      <c r="F24" s="336"/>
      <c r="I24" s="92"/>
    </row>
    <row r="25" spans="1:9" x14ac:dyDescent="0.2">
      <c r="A25" s="179" t="s">
        <v>116</v>
      </c>
      <c r="B25" s="178">
        <f>'Kiadások 10. m.'!E20</f>
        <v>348866813</v>
      </c>
      <c r="C25" s="184" t="s">
        <v>84</v>
      </c>
      <c r="D25" s="472">
        <f>'Mérleg 20. m.'!D32</f>
        <v>35433</v>
      </c>
      <c r="F25" s="336"/>
    </row>
    <row r="26" spans="1:9" ht="25.5" x14ac:dyDescent="0.2">
      <c r="A26" s="179" t="s">
        <v>117</v>
      </c>
      <c r="B26" s="178">
        <f>'Kiadások 10. m.'!E21</f>
        <v>8214454</v>
      </c>
      <c r="C26" s="185" t="s">
        <v>136</v>
      </c>
      <c r="D26" s="472">
        <f>SUM(D27:D28)</f>
        <v>58939480</v>
      </c>
      <c r="F26" s="336"/>
    </row>
    <row r="27" spans="1:9" x14ac:dyDescent="0.2">
      <c r="A27" s="179" t="s">
        <v>118</v>
      </c>
      <c r="B27" s="178">
        <f>'Kiadások 10. m.'!E22</f>
        <v>16724363</v>
      </c>
      <c r="C27" s="184" t="s">
        <v>217</v>
      </c>
      <c r="D27" s="472">
        <f>'Mérleg 20. m.'!D37</f>
        <v>0</v>
      </c>
      <c r="F27" s="336"/>
    </row>
    <row r="28" spans="1:9" ht="13.5" thickBot="1" x14ac:dyDescent="0.25">
      <c r="A28" s="498" t="s">
        <v>126</v>
      </c>
      <c r="B28" s="499">
        <f>'Kiadások 10. m.'!E23</f>
        <v>122028289</v>
      </c>
      <c r="C28" s="297" t="s">
        <v>203</v>
      </c>
      <c r="D28" s="473">
        <f>'Bevétel 1.melléklet'!E42</f>
        <v>58939480</v>
      </c>
      <c r="F28" s="336"/>
    </row>
    <row r="29" spans="1:9" ht="15" customHeight="1" thickBot="1" x14ac:dyDescent="0.25">
      <c r="A29" s="298" t="s">
        <v>21</v>
      </c>
      <c r="B29" s="296">
        <f>SUM(B20:B28)</f>
        <v>495833919</v>
      </c>
      <c r="C29" s="503" t="s">
        <v>22</v>
      </c>
      <c r="D29" s="504">
        <f>SUM(D21:D26)</f>
        <v>495833919</v>
      </c>
      <c r="E29" s="92"/>
      <c r="F29" s="336">
        <f>B29-D29</f>
        <v>0</v>
      </c>
    </row>
    <row r="30" spans="1:9" ht="31.15" customHeight="1" thickBot="1" x14ac:dyDescent="0.4">
      <c r="A30" s="760"/>
      <c r="B30" s="761"/>
      <c r="C30" s="505"/>
      <c r="D30" s="493"/>
      <c r="F30" s="336"/>
    </row>
    <row r="31" spans="1:9" ht="13.5" thickBot="1" x14ac:dyDescent="0.25">
      <c r="A31" s="508" t="s">
        <v>23</v>
      </c>
      <c r="B31" s="507">
        <f>B17+B29</f>
        <v>1893174674</v>
      </c>
      <c r="C31" s="506" t="s">
        <v>23</v>
      </c>
      <c r="D31" s="507">
        <f>D17+D29</f>
        <v>1893174674</v>
      </c>
      <c r="E31" s="92"/>
      <c r="F31" s="336"/>
    </row>
    <row r="32" spans="1:9" ht="27" customHeight="1" x14ac:dyDescent="0.2">
      <c r="D32" s="90"/>
      <c r="F32" s="336"/>
    </row>
    <row r="33" spans="2:6" x14ac:dyDescent="0.2">
      <c r="B33" s="529"/>
      <c r="C33" s="530"/>
      <c r="D33" s="7"/>
      <c r="F33" s="336"/>
    </row>
    <row r="34" spans="2:6" x14ac:dyDescent="0.2">
      <c r="B34" s="531"/>
      <c r="C34" s="532"/>
      <c r="D34" s="388"/>
    </row>
    <row r="35" spans="2:6" x14ac:dyDescent="0.2">
      <c r="B35" s="90"/>
    </row>
    <row r="36" spans="2:6" x14ac:dyDescent="0.2">
      <c r="B36" s="90"/>
    </row>
    <row r="37" spans="2:6" x14ac:dyDescent="0.2">
      <c r="B37" s="90"/>
    </row>
  </sheetData>
  <mergeCells count="8">
    <mergeCell ref="A18:B19"/>
    <mergeCell ref="C18:C19"/>
    <mergeCell ref="A30:B30"/>
    <mergeCell ref="A2:D3"/>
    <mergeCell ref="A6:A8"/>
    <mergeCell ref="B6:B8"/>
    <mergeCell ref="C6:C8"/>
    <mergeCell ref="D6:D8"/>
  </mergeCells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&amp;R22. sz. melléklet
.../2025.(II.13.) Egyek Önk.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S17"/>
  <sheetViews>
    <sheetView zoomScaleNormal="100" workbookViewId="0">
      <selection activeCell="H14" sqref="H14"/>
    </sheetView>
  </sheetViews>
  <sheetFormatPr defaultRowHeight="12.75" x14ac:dyDescent="0.2"/>
  <cols>
    <col min="8" max="8" width="20" customWidth="1"/>
  </cols>
  <sheetData>
    <row r="1" spans="1:19" ht="20.25" x14ac:dyDescent="0.3">
      <c r="A1" s="775" t="s">
        <v>59</v>
      </c>
      <c r="B1" s="775"/>
      <c r="C1" s="775"/>
      <c r="D1" s="775"/>
      <c r="E1" s="775"/>
      <c r="F1" s="775"/>
      <c r="G1" s="775"/>
      <c r="H1" s="775"/>
      <c r="I1" s="775"/>
      <c r="L1" s="72"/>
      <c r="M1" s="2"/>
      <c r="N1" s="2"/>
      <c r="O1" s="2"/>
      <c r="P1" s="2"/>
      <c r="Q1" s="2"/>
      <c r="R1" s="2"/>
      <c r="S1" s="72"/>
    </row>
    <row r="2" spans="1:19" ht="15.75" x14ac:dyDescent="0.25">
      <c r="A2" s="70"/>
      <c r="B2" s="70"/>
      <c r="C2" s="70"/>
      <c r="D2" s="70"/>
      <c r="E2" s="70"/>
      <c r="F2" s="70"/>
      <c r="G2" s="70"/>
      <c r="H2" s="70"/>
      <c r="I2" s="70"/>
      <c r="L2" s="72"/>
      <c r="M2" s="2"/>
      <c r="N2" s="2"/>
      <c r="O2" s="773"/>
      <c r="P2" s="773"/>
      <c r="Q2" s="773"/>
      <c r="R2" s="773"/>
      <c r="S2" s="73"/>
    </row>
    <row r="3" spans="1:19" ht="15.75" x14ac:dyDescent="0.25">
      <c r="E3" s="749"/>
      <c r="F3" s="749"/>
      <c r="L3" s="154"/>
      <c r="M3" s="153"/>
      <c r="N3" s="153"/>
      <c r="O3" s="774"/>
      <c r="P3" s="774"/>
      <c r="Q3" s="774"/>
      <c r="R3" s="774"/>
      <c r="S3" s="152"/>
    </row>
    <row r="4" spans="1:19" ht="15.75" x14ac:dyDescent="0.25">
      <c r="A4" s="749" t="s">
        <v>312</v>
      </c>
      <c r="B4" s="749"/>
      <c r="C4" s="749"/>
      <c r="D4" s="749"/>
      <c r="E4" s="749"/>
      <c r="F4" s="749"/>
      <c r="G4" s="749"/>
      <c r="H4" s="749"/>
      <c r="I4" s="749"/>
    </row>
    <row r="5" spans="1:19" ht="15.75" x14ac:dyDescent="0.25">
      <c r="A5" s="749" t="s">
        <v>60</v>
      </c>
      <c r="B5" s="749"/>
      <c r="C5" s="749"/>
      <c r="D5" s="749"/>
      <c r="E5" s="749"/>
      <c r="F5" s="749"/>
      <c r="G5" s="749"/>
      <c r="H5" s="749"/>
      <c r="I5" s="749"/>
    </row>
    <row r="11" spans="1:19" x14ac:dyDescent="0.2">
      <c r="H11" s="166" t="s">
        <v>207</v>
      </c>
    </row>
    <row r="12" spans="1:19" x14ac:dyDescent="0.2">
      <c r="A12" s="71"/>
      <c r="B12" s="71"/>
      <c r="C12" s="73"/>
      <c r="D12" s="115"/>
      <c r="E12" s="115"/>
      <c r="F12" s="115"/>
      <c r="G12" s="115"/>
      <c r="H12" s="71"/>
      <c r="I12" s="2"/>
    </row>
    <row r="13" spans="1:19" ht="32.25" customHeight="1" x14ac:dyDescent="0.3">
      <c r="A13" s="772" t="s">
        <v>61</v>
      </c>
      <c r="B13" s="772"/>
      <c r="C13" s="772"/>
      <c r="D13" s="772"/>
      <c r="E13" s="74"/>
      <c r="F13" s="74"/>
      <c r="G13" s="74"/>
      <c r="H13" s="74">
        <v>5039012</v>
      </c>
      <c r="I13" s="2"/>
    </row>
    <row r="14" spans="1:19" ht="15.75" customHeight="1" x14ac:dyDescent="0.2">
      <c r="A14" s="154"/>
      <c r="B14" s="153"/>
      <c r="C14" s="153"/>
      <c r="I14" s="2"/>
    </row>
    <row r="15" spans="1:19" ht="36.75" customHeight="1" x14ac:dyDescent="0.2">
      <c r="A15" s="154"/>
      <c r="B15" s="153"/>
      <c r="C15" s="153"/>
      <c r="I15" s="2"/>
    </row>
    <row r="16" spans="1:19" ht="22.5" customHeight="1" x14ac:dyDescent="0.25">
      <c r="A16" s="72"/>
      <c r="B16" s="2"/>
      <c r="C16" s="2"/>
      <c r="I16" s="2"/>
    </row>
    <row r="17" spans="9:9" ht="39.75" customHeight="1" x14ac:dyDescent="0.2">
      <c r="I17" s="2"/>
    </row>
  </sheetData>
  <mergeCells count="7">
    <mergeCell ref="A13:D13"/>
    <mergeCell ref="E3:F3"/>
    <mergeCell ref="O2:R2"/>
    <mergeCell ref="O3:R3"/>
    <mergeCell ref="A1:I1"/>
    <mergeCell ref="A4:I4"/>
    <mergeCell ref="A5:I5"/>
  </mergeCells>
  <phoneticPr fontId="34" type="noConversion"/>
  <pageMargins left="0.75" right="0.75" top="1" bottom="1" header="0.5" footer="0.5"/>
  <pageSetup paperSize="9" orientation="portrait" r:id="rId1"/>
  <headerFooter alignWithMargins="0">
    <oddHeader>&amp;R23. sz. melléklet
..../2025.(II.13.) Egyek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40" zoomScaleNormal="140" workbookViewId="0">
      <selection activeCell="F5" sqref="F5:F7"/>
    </sheetView>
  </sheetViews>
  <sheetFormatPr defaultColWidth="8" defaultRowHeight="15" x14ac:dyDescent="0.25"/>
  <cols>
    <col min="1" max="1" width="4.85546875" style="600" customWidth="1"/>
    <col min="2" max="2" width="58.85546875" style="600" customWidth="1"/>
    <col min="3" max="3" width="16.7109375" style="600" customWidth="1"/>
    <col min="4" max="5" width="17.140625" style="600" customWidth="1"/>
    <col min="6" max="6" width="19" style="600" customWidth="1"/>
    <col min="7" max="16384" width="8" style="600"/>
  </cols>
  <sheetData>
    <row r="1" spans="1:9" ht="33" customHeight="1" x14ac:dyDescent="0.25">
      <c r="A1" s="776" t="s">
        <v>369</v>
      </c>
      <c r="B1" s="776"/>
      <c r="C1" s="776"/>
      <c r="D1" s="776"/>
      <c r="E1" s="776"/>
      <c r="F1" s="776"/>
    </row>
    <row r="2" spans="1:9" ht="15.95" customHeight="1" thickBot="1" x14ac:dyDescent="0.3">
      <c r="A2" s="601"/>
      <c r="B2" s="601"/>
      <c r="D2" s="602"/>
      <c r="F2" s="603" t="s">
        <v>370</v>
      </c>
    </row>
    <row r="3" spans="1:9" ht="26.25" customHeight="1" thickBot="1" x14ac:dyDescent="0.3">
      <c r="A3" s="604" t="s">
        <v>46</v>
      </c>
      <c r="B3" s="605" t="s">
        <v>371</v>
      </c>
      <c r="C3" s="606" t="s">
        <v>235</v>
      </c>
      <c r="D3" s="606" t="s">
        <v>372</v>
      </c>
      <c r="E3" s="606" t="s">
        <v>373</v>
      </c>
      <c r="F3" s="606" t="s">
        <v>374</v>
      </c>
    </row>
    <row r="4" spans="1:9" ht="15.75" thickBot="1" x14ac:dyDescent="0.3">
      <c r="A4" s="607">
        <v>1</v>
      </c>
      <c r="B4" s="608">
        <v>2</v>
      </c>
      <c r="C4" s="609">
        <v>3</v>
      </c>
      <c r="D4" s="610">
        <v>4</v>
      </c>
      <c r="E4" s="611">
        <v>5</v>
      </c>
      <c r="F4" s="612">
        <v>6</v>
      </c>
    </row>
    <row r="5" spans="1:9" x14ac:dyDescent="0.25">
      <c r="A5" s="613" t="s">
        <v>2</v>
      </c>
      <c r="B5" s="614" t="s">
        <v>375</v>
      </c>
      <c r="C5" s="615">
        <f>'Bevétel 1.melléklet'!E22+'Bevétel 1.melléklet'!E23</f>
        <v>105119441</v>
      </c>
      <c r="D5" s="615">
        <v>105119441</v>
      </c>
      <c r="E5" s="615">
        <v>105119441</v>
      </c>
      <c r="F5" s="615">
        <v>105119441</v>
      </c>
    </row>
    <row r="6" spans="1:9" x14ac:dyDescent="0.25">
      <c r="A6" s="616" t="s">
        <v>6</v>
      </c>
      <c r="B6" s="617" t="s">
        <v>376</v>
      </c>
      <c r="C6" s="618"/>
      <c r="D6" s="618"/>
      <c r="E6" s="618"/>
      <c r="F6" s="618"/>
    </row>
    <row r="7" spans="1:9" x14ac:dyDescent="0.25">
      <c r="A7" s="616" t="s">
        <v>10</v>
      </c>
      <c r="B7" s="617" t="s">
        <v>377</v>
      </c>
      <c r="C7" s="618">
        <f>'Bevétel 1.melléklet'!E26</f>
        <v>8519586</v>
      </c>
      <c r="D7" s="618">
        <v>8519600</v>
      </c>
      <c r="E7" s="618">
        <v>8519600</v>
      </c>
      <c r="F7" s="618">
        <v>8519600</v>
      </c>
      <c r="I7" s="619"/>
    </row>
    <row r="8" spans="1:9" ht="23.25" x14ac:dyDescent="0.25">
      <c r="A8" s="616" t="s">
        <v>4</v>
      </c>
      <c r="B8" s="620" t="s">
        <v>378</v>
      </c>
      <c r="C8" s="618">
        <v>5967800</v>
      </c>
      <c r="D8" s="618">
        <v>5967800</v>
      </c>
      <c r="E8" s="618">
        <v>5967800</v>
      </c>
      <c r="F8" s="618">
        <v>5967800</v>
      </c>
    </row>
    <row r="9" spans="1:9" x14ac:dyDescent="0.25">
      <c r="A9" s="621" t="s">
        <v>7</v>
      </c>
      <c r="B9" s="622" t="s">
        <v>379</v>
      </c>
      <c r="C9" s="618"/>
      <c r="D9" s="618"/>
      <c r="E9" s="618"/>
      <c r="F9" s="618"/>
    </row>
    <row r="10" spans="1:9" x14ac:dyDescent="0.25">
      <c r="A10" s="616" t="s">
        <v>11</v>
      </c>
      <c r="B10" s="617" t="s">
        <v>380</v>
      </c>
      <c r="C10" s="618"/>
      <c r="D10" s="618"/>
      <c r="E10" s="618"/>
      <c r="F10" s="618"/>
    </row>
    <row r="11" spans="1:9" ht="15.75" thickBot="1" x14ac:dyDescent="0.3">
      <c r="A11" s="621" t="s">
        <v>5</v>
      </c>
      <c r="B11" s="622" t="s">
        <v>381</v>
      </c>
      <c r="C11" s="623"/>
      <c r="D11" s="623"/>
      <c r="E11" s="623"/>
      <c r="F11" s="623"/>
    </row>
    <row r="12" spans="1:9" s="625" customFormat="1" ht="15.75" thickBot="1" x14ac:dyDescent="0.3">
      <c r="A12" s="777" t="s">
        <v>382</v>
      </c>
      <c r="B12" s="778"/>
      <c r="C12" s="624">
        <f>SUM(C5:C11)</f>
        <v>119606827</v>
      </c>
      <c r="D12" s="624">
        <f>SUM(D5:D11)</f>
        <v>119606841</v>
      </c>
      <c r="E12" s="624">
        <f>SUM(E5:E11)</f>
        <v>119606841</v>
      </c>
      <c r="F12" s="624">
        <f>SUM(F5:F11)</f>
        <v>119606841</v>
      </c>
    </row>
    <row r="13" spans="1:9" s="627" customFormat="1" ht="33" customHeight="1" thickBot="1" x14ac:dyDescent="0.25">
      <c r="A13" s="779" t="s">
        <v>383</v>
      </c>
      <c r="B13" s="780"/>
      <c r="C13" s="626">
        <f>C12*0.5</f>
        <v>59803413.5</v>
      </c>
      <c r="D13" s="626">
        <f>D12*0.5</f>
        <v>59803420.5</v>
      </c>
      <c r="E13" s="626">
        <f>E12*0.5</f>
        <v>59803420.5</v>
      </c>
      <c r="F13" s="626">
        <f>F12*0.5</f>
        <v>59803420.5</v>
      </c>
    </row>
    <row r="14" spans="1:9" s="627" customFormat="1" thickBot="1" x14ac:dyDescent="0.25">
      <c r="A14" s="781"/>
      <c r="B14" s="782"/>
      <c r="C14" s="628">
        <f>C13/C12</f>
        <v>0.5</v>
      </c>
      <c r="D14" s="628">
        <f>D13/D12</f>
        <v>0.5</v>
      </c>
      <c r="E14" s="628">
        <f>E13/E12</f>
        <v>0.5</v>
      </c>
      <c r="F14" s="628">
        <f>F13/F12</f>
        <v>0.5</v>
      </c>
    </row>
    <row r="16" spans="1:9" x14ac:dyDescent="0.25">
      <c r="C16" s="629"/>
    </row>
    <row r="17" spans="3:3" x14ac:dyDescent="0.25">
      <c r="C17" s="629"/>
    </row>
  </sheetData>
  <mergeCells count="4">
    <mergeCell ref="A1:F1"/>
    <mergeCell ref="A12:B12"/>
    <mergeCell ref="A13:B13"/>
    <mergeCell ref="A14:B1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8" orientation="landscape" r:id="rId1"/>
  <headerFooter alignWithMargins="0">
    <oddHeader>&amp;R&amp;"Times New Roman CE,Normál"&amp;11 24. melléklet a ...../2025.(II.13.)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="90" zoomScaleNormal="90" workbookViewId="0">
      <selection activeCell="G33" sqref="G33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72" t="s">
        <v>330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86.25" customHeight="1" thickBot="1" x14ac:dyDescent="0.25">
      <c r="A6" s="673" t="s">
        <v>97</v>
      </c>
      <c r="B6" s="342" t="s">
        <v>78</v>
      </c>
      <c r="C6" s="381" t="s">
        <v>82</v>
      </c>
      <c r="D6" s="342" t="s">
        <v>95</v>
      </c>
      <c r="E6" s="342" t="s">
        <v>76</v>
      </c>
      <c r="F6" s="342" t="s">
        <v>96</v>
      </c>
      <c r="G6" s="342" t="s">
        <v>93</v>
      </c>
      <c r="H6" s="342" t="s">
        <v>84</v>
      </c>
      <c r="I6" s="342" t="s">
        <v>91</v>
      </c>
      <c r="J6" s="343" t="s">
        <v>13</v>
      </c>
    </row>
    <row r="7" spans="1:10" ht="25.5" customHeight="1" thickBot="1" x14ac:dyDescent="0.25">
      <c r="A7" s="674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</row>
    <row r="8" spans="1:10" s="248" customFormat="1" ht="27.75" customHeight="1" thickBot="1" x14ac:dyDescent="0.25">
      <c r="A8" s="267" t="s">
        <v>190</v>
      </c>
      <c r="B8" s="371"/>
      <c r="C8" s="373"/>
      <c r="D8" s="372"/>
      <c r="E8" s="373">
        <v>6032323</v>
      </c>
      <c r="F8" s="372"/>
      <c r="G8" s="372">
        <v>5472664</v>
      </c>
      <c r="H8" s="372">
        <v>35433</v>
      </c>
      <c r="I8" s="374"/>
      <c r="J8" s="368">
        <f t="shared" ref="J8:J25" si="0">SUM(B8:I8)</f>
        <v>11540420</v>
      </c>
    </row>
    <row r="9" spans="1:10" ht="13.5" thickBot="1" x14ac:dyDescent="0.25">
      <c r="A9" s="459" t="s">
        <v>104</v>
      </c>
      <c r="B9" s="375"/>
      <c r="C9" s="215"/>
      <c r="D9" s="253"/>
      <c r="E9" s="215">
        <v>1738528</v>
      </c>
      <c r="F9" s="253"/>
      <c r="G9" s="215"/>
      <c r="H9" s="253"/>
      <c r="I9" s="376"/>
      <c r="J9" s="368">
        <f t="shared" si="0"/>
        <v>1738528</v>
      </c>
    </row>
    <row r="10" spans="1:10" s="68" customFormat="1" ht="27.75" customHeight="1" thickBot="1" x14ac:dyDescent="0.25">
      <c r="A10" s="479" t="s">
        <v>98</v>
      </c>
      <c r="B10" s="379">
        <v>3695899</v>
      </c>
      <c r="C10" s="370">
        <v>94489</v>
      </c>
      <c r="D10" s="370"/>
      <c r="E10" s="370">
        <v>72452268</v>
      </c>
      <c r="F10" s="370">
        <v>6295359</v>
      </c>
      <c r="G10" s="370"/>
      <c r="H10" s="370"/>
      <c r="I10" s="380"/>
      <c r="J10" s="368">
        <f t="shared" si="0"/>
        <v>82538015</v>
      </c>
    </row>
    <row r="11" spans="1:10" s="481" customFormat="1" ht="15.75" customHeight="1" thickBot="1" x14ac:dyDescent="0.25">
      <c r="A11" s="394" t="s">
        <v>100</v>
      </c>
      <c r="B11" s="379">
        <v>332965331</v>
      </c>
      <c r="C11" s="370"/>
      <c r="D11" s="370"/>
      <c r="E11" s="480"/>
      <c r="F11" s="370"/>
      <c r="G11" s="480"/>
      <c r="H11" s="480"/>
      <c r="I11" s="380">
        <f>'Bevétel 1.melléklet'!B44</f>
        <v>14115214</v>
      </c>
      <c r="J11" s="368">
        <f t="shared" si="0"/>
        <v>347080545</v>
      </c>
    </row>
    <row r="12" spans="1:10" s="481" customFormat="1" ht="15.75" customHeight="1" thickBot="1" x14ac:dyDescent="0.25">
      <c r="A12" s="482" t="s">
        <v>210</v>
      </c>
      <c r="B12" s="379"/>
      <c r="C12" s="370"/>
      <c r="D12" s="370"/>
      <c r="E12" s="480"/>
      <c r="F12" s="370"/>
      <c r="G12" s="480"/>
      <c r="H12" s="480"/>
      <c r="I12" s="380">
        <v>133794831</v>
      </c>
      <c r="J12" s="368">
        <f t="shared" si="0"/>
        <v>133794831</v>
      </c>
    </row>
    <row r="13" spans="1:10" s="481" customFormat="1" ht="15.75" customHeight="1" thickBot="1" x14ac:dyDescent="0.25">
      <c r="A13" s="482" t="s">
        <v>384</v>
      </c>
      <c r="B13" s="379"/>
      <c r="C13" s="370"/>
      <c r="D13" s="370"/>
      <c r="E13" s="370">
        <v>470000</v>
      </c>
      <c r="F13" s="370"/>
      <c r="G13" s="480"/>
      <c r="H13" s="480"/>
      <c r="I13" s="380"/>
      <c r="J13" s="368">
        <f t="shared" si="0"/>
        <v>470000</v>
      </c>
    </row>
    <row r="14" spans="1:10" s="481" customFormat="1" ht="15.75" customHeight="1" thickBot="1" x14ac:dyDescent="0.25">
      <c r="A14" s="482" t="s">
        <v>237</v>
      </c>
      <c r="B14" s="379">
        <v>130482915</v>
      </c>
      <c r="C14" s="370"/>
      <c r="D14" s="370"/>
      <c r="E14" s="480"/>
      <c r="F14" s="370"/>
      <c r="G14" s="480"/>
      <c r="H14" s="480"/>
      <c r="I14" s="380"/>
      <c r="J14" s="368">
        <f t="shared" si="0"/>
        <v>130482915</v>
      </c>
    </row>
    <row r="15" spans="1:10" s="68" customFormat="1" ht="13.5" thickBot="1" x14ac:dyDescent="0.25">
      <c r="A15" s="482" t="s">
        <v>103</v>
      </c>
      <c r="B15" s="379">
        <v>386273397</v>
      </c>
      <c r="C15" s="370">
        <v>3684271</v>
      </c>
      <c r="D15" s="483"/>
      <c r="E15" s="370">
        <v>20766199</v>
      </c>
      <c r="F15" s="370">
        <v>6781</v>
      </c>
      <c r="G15" s="483"/>
      <c r="H15" s="483"/>
      <c r="I15" s="380"/>
      <c r="J15" s="368">
        <f t="shared" si="0"/>
        <v>410730648</v>
      </c>
    </row>
    <row r="16" spans="1:10" s="68" customFormat="1" ht="15.75" customHeight="1" thickBot="1" x14ac:dyDescent="0.25">
      <c r="A16" s="479" t="s">
        <v>189</v>
      </c>
      <c r="B16" s="379"/>
      <c r="C16" s="370"/>
      <c r="D16" s="370"/>
      <c r="E16" s="370">
        <v>39877410</v>
      </c>
      <c r="F16" s="370"/>
      <c r="G16" s="370"/>
      <c r="H16" s="370"/>
      <c r="I16" s="380"/>
      <c r="J16" s="368">
        <f t="shared" si="0"/>
        <v>39877410</v>
      </c>
    </row>
    <row r="17" spans="1:10" s="68" customFormat="1" ht="13.5" thickBot="1" x14ac:dyDescent="0.25">
      <c r="A17" s="394" t="s">
        <v>225</v>
      </c>
      <c r="B17" s="379"/>
      <c r="C17" s="370">
        <v>304315432</v>
      </c>
      <c r="D17" s="370"/>
      <c r="E17" s="370"/>
      <c r="F17" s="370"/>
      <c r="G17" s="370"/>
      <c r="H17" s="370"/>
      <c r="I17" s="380"/>
      <c r="J17" s="368">
        <f t="shared" si="0"/>
        <v>304315432</v>
      </c>
    </row>
    <row r="18" spans="1:10" s="68" customFormat="1" ht="13.5" thickBot="1" x14ac:dyDescent="0.25">
      <c r="A18" s="394" t="s">
        <v>238</v>
      </c>
      <c r="B18" s="379"/>
      <c r="C18" s="370"/>
      <c r="D18" s="370"/>
      <c r="E18" s="370">
        <v>993775</v>
      </c>
      <c r="F18" s="370"/>
      <c r="G18" s="370"/>
      <c r="H18" s="370"/>
      <c r="I18" s="380"/>
      <c r="J18" s="368">
        <f t="shared" si="0"/>
        <v>993775</v>
      </c>
    </row>
    <row r="19" spans="1:10" s="68" customFormat="1" ht="18" customHeight="1" thickBot="1" x14ac:dyDescent="0.25">
      <c r="A19" s="479" t="s">
        <v>195</v>
      </c>
      <c r="B19" s="379"/>
      <c r="C19" s="370"/>
      <c r="D19" s="370"/>
      <c r="E19" s="370">
        <v>1929630</v>
      </c>
      <c r="F19" s="370"/>
      <c r="G19" s="370"/>
      <c r="H19" s="370"/>
      <c r="I19" s="380"/>
      <c r="J19" s="368">
        <f t="shared" si="0"/>
        <v>1929630</v>
      </c>
    </row>
    <row r="20" spans="1:10" ht="18" customHeight="1" thickBot="1" x14ac:dyDescent="0.25">
      <c r="A20" s="249" t="s">
        <v>342</v>
      </c>
      <c r="B20" s="377"/>
      <c r="C20" s="167">
        <v>13453220</v>
      </c>
      <c r="D20" s="167"/>
      <c r="E20" s="167"/>
      <c r="F20" s="167"/>
      <c r="G20" s="167"/>
      <c r="H20" s="167"/>
      <c r="I20" s="378"/>
      <c r="J20" s="368">
        <f t="shared" si="0"/>
        <v>13453220</v>
      </c>
    </row>
    <row r="21" spans="1:10" s="68" customFormat="1" ht="13.5" thickBot="1" x14ac:dyDescent="0.25">
      <c r="A21" s="394" t="s">
        <v>99</v>
      </c>
      <c r="B21" s="379"/>
      <c r="C21" s="370"/>
      <c r="D21" s="370"/>
      <c r="E21" s="370">
        <v>99630</v>
      </c>
      <c r="F21" s="370"/>
      <c r="G21" s="370"/>
      <c r="H21" s="370"/>
      <c r="I21" s="380"/>
      <c r="J21" s="368">
        <f t="shared" si="0"/>
        <v>99630</v>
      </c>
    </row>
    <row r="22" spans="1:10" s="68" customFormat="1" ht="13.5" thickBot="1" x14ac:dyDescent="0.25">
      <c r="A22" s="482" t="s">
        <v>127</v>
      </c>
      <c r="B22" s="379">
        <v>67980500</v>
      </c>
      <c r="C22" s="370"/>
      <c r="D22" s="370"/>
      <c r="E22" s="370">
        <v>1729314</v>
      </c>
      <c r="F22" s="370"/>
      <c r="G22" s="370"/>
      <c r="H22" s="370"/>
      <c r="I22" s="380"/>
      <c r="J22" s="368">
        <f t="shared" si="0"/>
        <v>69709814</v>
      </c>
    </row>
    <row r="23" spans="1:10" s="68" customFormat="1" ht="13.5" thickBot="1" x14ac:dyDescent="0.25">
      <c r="A23" s="482" t="s">
        <v>354</v>
      </c>
      <c r="B23" s="379">
        <v>2000000</v>
      </c>
      <c r="C23" s="370"/>
      <c r="D23" s="370"/>
      <c r="E23" s="370">
        <v>5004926</v>
      </c>
      <c r="F23" s="370"/>
      <c r="G23" s="370"/>
      <c r="H23" s="370"/>
      <c r="I23" s="380"/>
      <c r="J23" s="368">
        <f t="shared" si="0"/>
        <v>7004926</v>
      </c>
    </row>
    <row r="24" spans="1:10" ht="26.25" thickBot="1" x14ac:dyDescent="0.25">
      <c r="A24" s="386" t="s">
        <v>230</v>
      </c>
      <c r="B24" s="375">
        <v>7116848</v>
      </c>
      <c r="C24" s="215"/>
      <c r="D24" s="253"/>
      <c r="E24" s="215"/>
      <c r="F24" s="253"/>
      <c r="G24" s="215"/>
      <c r="H24" s="253"/>
      <c r="I24" s="376"/>
      <c r="J24" s="368">
        <f t="shared" si="0"/>
        <v>7116848</v>
      </c>
    </row>
    <row r="25" spans="1:10" ht="30" customHeight="1" thickBot="1" x14ac:dyDescent="0.25">
      <c r="A25" s="249" t="s">
        <v>101</v>
      </c>
      <c r="B25" s="377"/>
      <c r="C25" s="167"/>
      <c r="D25" s="167">
        <v>113639027</v>
      </c>
      <c r="E25" s="167"/>
      <c r="F25" s="167"/>
      <c r="G25" s="167"/>
      <c r="H25" s="167"/>
      <c r="I25" s="378"/>
      <c r="J25" s="368">
        <f t="shared" si="0"/>
        <v>113639027</v>
      </c>
    </row>
    <row r="26" spans="1:10" s="136" customFormat="1" ht="13.5" thickBot="1" x14ac:dyDescent="0.25">
      <c r="A26" s="251" t="s">
        <v>13</v>
      </c>
      <c r="B26" s="369">
        <f t="shared" ref="B26:J26" si="1">SUM(B8:B25)</f>
        <v>930514890</v>
      </c>
      <c r="C26" s="369">
        <f t="shared" si="1"/>
        <v>321547412</v>
      </c>
      <c r="D26" s="369">
        <f t="shared" si="1"/>
        <v>113639027</v>
      </c>
      <c r="E26" s="369">
        <f t="shared" si="1"/>
        <v>151094003</v>
      </c>
      <c r="F26" s="369">
        <f t="shared" si="1"/>
        <v>6302140</v>
      </c>
      <c r="G26" s="369">
        <f t="shared" si="1"/>
        <v>5472664</v>
      </c>
      <c r="H26" s="369">
        <f t="shared" si="1"/>
        <v>35433</v>
      </c>
      <c r="I26" s="369">
        <f t="shared" si="1"/>
        <v>147910045</v>
      </c>
      <c r="J26" s="344">
        <f t="shared" si="1"/>
        <v>1676515614</v>
      </c>
    </row>
    <row r="27" spans="1:10" x14ac:dyDescent="0.2">
      <c r="B27" s="92"/>
      <c r="C27" s="92"/>
      <c r="D27" s="92"/>
      <c r="E27" s="92"/>
      <c r="F27" s="92"/>
      <c r="G27" s="92"/>
      <c r="H27" s="92"/>
      <c r="I27" s="92"/>
      <c r="J27" s="92"/>
    </row>
    <row r="28" spans="1:10" x14ac:dyDescent="0.2">
      <c r="B28" s="336"/>
      <c r="C28" s="336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&amp;R3. sz. melléklete
......../2025.(II.13.)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workbookViewId="0">
      <selection activeCell="B9" sqref="B9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72" t="s">
        <v>329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86.25" customHeight="1" thickBot="1" x14ac:dyDescent="0.25">
      <c r="A6" s="673" t="s">
        <v>97</v>
      </c>
      <c r="B6" s="342" t="s">
        <v>78</v>
      </c>
      <c r="C6" s="381" t="s">
        <v>82</v>
      </c>
      <c r="D6" s="342" t="s">
        <v>95</v>
      </c>
      <c r="E6" s="342" t="s">
        <v>76</v>
      </c>
      <c r="F6" s="342" t="s">
        <v>96</v>
      </c>
      <c r="G6" s="342" t="s">
        <v>93</v>
      </c>
      <c r="H6" s="342" t="s">
        <v>84</v>
      </c>
      <c r="I6" s="342" t="s">
        <v>91</v>
      </c>
      <c r="J6" s="343" t="s">
        <v>13</v>
      </c>
    </row>
    <row r="7" spans="1:10" ht="25.5" customHeight="1" thickBot="1" x14ac:dyDescent="0.25">
      <c r="A7" s="674"/>
      <c r="B7" s="134" t="s">
        <v>285</v>
      </c>
      <c r="C7" s="134" t="s">
        <v>285</v>
      </c>
      <c r="D7" s="134" t="s">
        <v>285</v>
      </c>
      <c r="E7" s="134" t="s">
        <v>285</v>
      </c>
      <c r="F7" s="134" t="s">
        <v>285</v>
      </c>
      <c r="G7" s="134" t="s">
        <v>285</v>
      </c>
      <c r="H7" s="134" t="s">
        <v>285</v>
      </c>
      <c r="I7" s="134" t="s">
        <v>285</v>
      </c>
      <c r="J7" s="134" t="s">
        <v>285</v>
      </c>
    </row>
    <row r="8" spans="1:10" s="68" customFormat="1" ht="13.5" thickBot="1" x14ac:dyDescent="0.25">
      <c r="A8" s="394" t="s">
        <v>99</v>
      </c>
      <c r="B8" s="379">
        <v>2405331</v>
      </c>
      <c r="C8" s="370"/>
      <c r="D8" s="370"/>
      <c r="E8" s="370"/>
      <c r="F8" s="370"/>
      <c r="G8" s="370"/>
      <c r="H8" s="370"/>
      <c r="I8" s="380"/>
      <c r="J8" s="368">
        <f t="shared" ref="J8:J11" si="0">SUM(B8:I8)</f>
        <v>2405331</v>
      </c>
    </row>
    <row r="9" spans="1:10" s="68" customFormat="1" ht="13.5" thickBot="1" x14ac:dyDescent="0.25">
      <c r="A9" s="482" t="s">
        <v>267</v>
      </c>
      <c r="B9" s="379">
        <v>6420400</v>
      </c>
      <c r="C9" s="370"/>
      <c r="D9" s="370"/>
      <c r="E9" s="370">
        <v>379034</v>
      </c>
      <c r="F9" s="370"/>
      <c r="G9" s="370"/>
      <c r="H9" s="370"/>
      <c r="I9" s="380"/>
      <c r="J9" s="368">
        <f>SUM(B9:I9)</f>
        <v>6799434</v>
      </c>
    </row>
    <row r="10" spans="1:10" ht="13.5" thickBot="1" x14ac:dyDescent="0.25">
      <c r="A10" s="250" t="s">
        <v>102</v>
      </c>
      <c r="B10" s="375"/>
      <c r="C10" s="215"/>
      <c r="D10" s="253"/>
      <c r="E10" s="215">
        <v>6350</v>
      </c>
      <c r="F10" s="253"/>
      <c r="G10" s="253"/>
      <c r="H10" s="253"/>
      <c r="I10" s="376"/>
      <c r="J10" s="368">
        <f t="shared" ref="J10" si="1">SUM(B10:I10)</f>
        <v>6350</v>
      </c>
    </row>
    <row r="11" spans="1:10" s="68" customFormat="1" ht="13.5" thickBot="1" x14ac:dyDescent="0.25">
      <c r="A11" s="250" t="s">
        <v>239</v>
      </c>
      <c r="B11" s="456"/>
      <c r="C11" s="217"/>
      <c r="D11" s="457"/>
      <c r="E11" s="217"/>
      <c r="F11" s="457"/>
      <c r="G11" s="217">
        <v>3000000</v>
      </c>
      <c r="H11" s="457"/>
      <c r="I11" s="458"/>
      <c r="J11" s="455">
        <f t="shared" si="0"/>
        <v>3000000</v>
      </c>
    </row>
    <row r="12" spans="1:10" s="350" customFormat="1" ht="13.5" thickBot="1" x14ac:dyDescent="0.25">
      <c r="A12" s="395" t="s">
        <v>13</v>
      </c>
      <c r="B12" s="396">
        <f>SUM(B8:B11)</f>
        <v>8825731</v>
      </c>
      <c r="C12" s="396">
        <f t="shared" ref="C12:J12" si="2">SUM(C8:C11)</f>
        <v>0</v>
      </c>
      <c r="D12" s="396">
        <f t="shared" si="2"/>
        <v>0</v>
      </c>
      <c r="E12" s="396">
        <f t="shared" si="2"/>
        <v>385384</v>
      </c>
      <c r="F12" s="396">
        <f t="shared" si="2"/>
        <v>0</v>
      </c>
      <c r="G12" s="396">
        <f t="shared" si="2"/>
        <v>3000000</v>
      </c>
      <c r="H12" s="396">
        <f t="shared" si="2"/>
        <v>0</v>
      </c>
      <c r="I12" s="396">
        <f t="shared" si="2"/>
        <v>0</v>
      </c>
      <c r="J12" s="396">
        <f t="shared" si="2"/>
        <v>12211115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  <headerFooter>
    <oddHeader xml:space="preserve">&amp;R4. sz. melléklet
......../2025.(II.13.) Egyek Önk.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workbookViewId="0">
      <selection activeCell="A19" sqref="A19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6.28515625" customWidth="1"/>
  </cols>
  <sheetData>
    <row r="1" spans="1:10" ht="15.75" customHeight="1" x14ac:dyDescent="0.2">
      <c r="A1" s="672" t="s">
        <v>284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ht="15.75" customHeight="1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51.75" thickBot="1" x14ac:dyDescent="0.25">
      <c r="A6" s="673" t="s">
        <v>97</v>
      </c>
      <c r="B6" s="113" t="s">
        <v>78</v>
      </c>
      <c r="C6" s="113" t="s">
        <v>82</v>
      </c>
      <c r="D6" s="113" t="s">
        <v>95</v>
      </c>
      <c r="E6" s="113" t="s">
        <v>76</v>
      </c>
      <c r="F6" s="113" t="s">
        <v>96</v>
      </c>
      <c r="G6" s="113" t="s">
        <v>93</v>
      </c>
      <c r="H6" s="113" t="s">
        <v>84</v>
      </c>
      <c r="I6" s="113" t="s">
        <v>91</v>
      </c>
      <c r="J6" s="114" t="s">
        <v>13</v>
      </c>
    </row>
    <row r="7" spans="1:10" ht="13.5" thickBot="1" x14ac:dyDescent="0.25">
      <c r="A7" s="675"/>
      <c r="B7" s="546" t="s">
        <v>285</v>
      </c>
      <c r="C7" s="546" t="s">
        <v>285</v>
      </c>
      <c r="D7" s="546" t="s">
        <v>285</v>
      </c>
      <c r="E7" s="546" t="s">
        <v>285</v>
      </c>
      <c r="F7" s="546" t="s">
        <v>285</v>
      </c>
      <c r="G7" s="546" t="s">
        <v>285</v>
      </c>
      <c r="H7" s="546" t="s">
        <v>285</v>
      </c>
      <c r="I7" s="546" t="s">
        <v>285</v>
      </c>
      <c r="J7" s="546" t="s">
        <v>285</v>
      </c>
    </row>
    <row r="8" spans="1:10" ht="31.5" customHeight="1" thickBot="1" x14ac:dyDescent="0.25">
      <c r="A8" s="537" t="s">
        <v>105</v>
      </c>
      <c r="B8" s="540"/>
      <c r="C8" s="541"/>
      <c r="D8" s="541"/>
      <c r="E8" s="541">
        <v>399762</v>
      </c>
      <c r="F8" s="541">
        <v>3937</v>
      </c>
      <c r="G8" s="541"/>
      <c r="H8" s="541"/>
      <c r="I8" s="542"/>
      <c r="J8" s="547">
        <f>SUM(B8:I8)</f>
        <v>403699</v>
      </c>
    </row>
    <row r="9" spans="1:10" ht="23.25" customHeight="1" thickBot="1" x14ac:dyDescent="0.25">
      <c r="A9" s="548" t="s">
        <v>106</v>
      </c>
      <c r="B9" s="377">
        <v>0</v>
      </c>
      <c r="C9" s="167">
        <v>0</v>
      </c>
      <c r="D9" s="167">
        <v>0</v>
      </c>
      <c r="E9" s="167">
        <v>0</v>
      </c>
      <c r="F9" s="167">
        <v>0</v>
      </c>
      <c r="G9" s="167">
        <v>0</v>
      </c>
      <c r="H9" s="167">
        <v>0</v>
      </c>
      <c r="I9" s="463">
        <v>0</v>
      </c>
      <c r="J9" s="547">
        <f t="shared" ref="J9:J11" si="0">SUM(B9:I9)</f>
        <v>0</v>
      </c>
    </row>
    <row r="10" spans="1:10" ht="49.5" customHeight="1" thickBot="1" x14ac:dyDescent="0.25">
      <c r="A10" s="548" t="s">
        <v>353</v>
      </c>
      <c r="B10" s="377">
        <v>4321858</v>
      </c>
      <c r="C10" s="167"/>
      <c r="D10" s="167"/>
      <c r="E10" s="167"/>
      <c r="F10" s="167"/>
      <c r="G10" s="167"/>
      <c r="H10" s="167"/>
      <c r="I10" s="463"/>
      <c r="J10" s="539">
        <f t="shared" si="0"/>
        <v>4321858</v>
      </c>
    </row>
    <row r="11" spans="1:10" ht="49.5" customHeight="1" thickBot="1" x14ac:dyDescent="0.25">
      <c r="A11" s="538" t="s">
        <v>210</v>
      </c>
      <c r="B11" s="543"/>
      <c r="C11" s="544"/>
      <c r="D11" s="544"/>
      <c r="E11" s="544"/>
      <c r="F11" s="544"/>
      <c r="G11" s="544"/>
      <c r="H11" s="544"/>
      <c r="I11" s="545">
        <v>183378411</v>
      </c>
      <c r="J11" s="539">
        <f t="shared" si="0"/>
        <v>183378411</v>
      </c>
    </row>
    <row r="12" spans="1:10" ht="32.25" customHeight="1" thickBot="1" x14ac:dyDescent="0.25">
      <c r="A12" s="534" t="s">
        <v>13</v>
      </c>
      <c r="B12" s="535">
        <f>SUM(B8:B11)</f>
        <v>4321858</v>
      </c>
      <c r="C12" s="535">
        <f t="shared" ref="C12:J12" si="1">SUM(C8:C11)</f>
        <v>0</v>
      </c>
      <c r="D12" s="535">
        <f t="shared" si="1"/>
        <v>0</v>
      </c>
      <c r="E12" s="535">
        <f t="shared" si="1"/>
        <v>399762</v>
      </c>
      <c r="F12" s="535">
        <f t="shared" si="1"/>
        <v>3937</v>
      </c>
      <c r="G12" s="535">
        <f t="shared" si="1"/>
        <v>0</v>
      </c>
      <c r="H12" s="535">
        <f t="shared" si="1"/>
        <v>0</v>
      </c>
      <c r="I12" s="535">
        <f t="shared" si="1"/>
        <v>183378411</v>
      </c>
      <c r="J12" s="135">
        <f t="shared" si="1"/>
        <v>188103968</v>
      </c>
    </row>
  </sheetData>
  <mergeCells count="2">
    <mergeCell ref="A6:A7"/>
    <mergeCell ref="A1:J2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68" orientation="landscape" r:id="rId1"/>
  <headerFooter scaleWithDoc="0" alignWithMargins="0">
    <oddHeader>&amp;R5. sz. melléklete
........./2025.(II.13.)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Normal="100" workbookViewId="0">
      <selection activeCell="I18" sqref="I1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6.28515625" customWidth="1"/>
  </cols>
  <sheetData>
    <row r="1" spans="1:10" ht="15.75" customHeight="1" x14ac:dyDescent="0.2">
      <c r="A1" s="672" t="s">
        <v>286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ht="15.75" customHeight="1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51.75" thickBot="1" x14ac:dyDescent="0.25">
      <c r="A6" s="673" t="s">
        <v>97</v>
      </c>
      <c r="B6" s="113" t="s">
        <v>78</v>
      </c>
      <c r="C6" s="113" t="s">
        <v>82</v>
      </c>
      <c r="D6" s="113" t="s">
        <v>95</v>
      </c>
      <c r="E6" s="113" t="s">
        <v>76</v>
      </c>
      <c r="F6" s="113" t="s">
        <v>96</v>
      </c>
      <c r="G6" s="113" t="s">
        <v>93</v>
      </c>
      <c r="H6" s="113" t="s">
        <v>84</v>
      </c>
      <c r="I6" s="113" t="s">
        <v>91</v>
      </c>
      <c r="J6" s="114" t="s">
        <v>13</v>
      </c>
    </row>
    <row r="7" spans="1:10" ht="13.5" thickBot="1" x14ac:dyDescent="0.25">
      <c r="A7" s="675"/>
      <c r="B7" s="546" t="s">
        <v>285</v>
      </c>
      <c r="C7" s="546" t="s">
        <v>285</v>
      </c>
      <c r="D7" s="546" t="s">
        <v>285</v>
      </c>
      <c r="E7" s="546" t="s">
        <v>285</v>
      </c>
      <c r="F7" s="546" t="s">
        <v>285</v>
      </c>
      <c r="G7" s="546" t="s">
        <v>285</v>
      </c>
      <c r="H7" s="546" t="s">
        <v>285</v>
      </c>
      <c r="I7" s="546" t="s">
        <v>285</v>
      </c>
      <c r="J7" s="546" t="s">
        <v>285</v>
      </c>
    </row>
    <row r="8" spans="1:10" ht="31.5" customHeight="1" thickBot="1" x14ac:dyDescent="0.25">
      <c r="A8" s="537" t="s">
        <v>105</v>
      </c>
      <c r="B8" s="540"/>
      <c r="C8" s="541"/>
      <c r="D8" s="541"/>
      <c r="E8" s="541">
        <v>399762</v>
      </c>
      <c r="F8" s="541">
        <v>3937</v>
      </c>
      <c r="G8" s="541"/>
      <c r="H8" s="541"/>
      <c r="I8" s="542"/>
      <c r="J8" s="547">
        <f>SUM(B8:I8)</f>
        <v>403699</v>
      </c>
    </row>
    <row r="9" spans="1:10" ht="23.25" customHeight="1" thickBot="1" x14ac:dyDescent="0.25">
      <c r="A9" s="548" t="s">
        <v>106</v>
      </c>
      <c r="B9" s="377">
        <v>0</v>
      </c>
      <c r="C9" s="167">
        <v>0</v>
      </c>
      <c r="D9" s="167">
        <v>0</v>
      </c>
      <c r="E9" s="167">
        <v>0</v>
      </c>
      <c r="F9" s="167">
        <v>0</v>
      </c>
      <c r="G9" s="167">
        <v>0</v>
      </c>
      <c r="H9" s="167">
        <v>0</v>
      </c>
      <c r="I9" s="463">
        <v>0</v>
      </c>
      <c r="J9" s="547">
        <f t="shared" ref="J9:J11" si="0">SUM(B9:I9)</f>
        <v>0</v>
      </c>
    </row>
    <row r="10" spans="1:10" ht="49.5" customHeight="1" thickBot="1" x14ac:dyDescent="0.25">
      <c r="A10" s="548" t="s">
        <v>353</v>
      </c>
      <c r="B10" s="377">
        <v>4321858</v>
      </c>
      <c r="C10" s="167"/>
      <c r="D10" s="167"/>
      <c r="E10" s="167"/>
      <c r="F10" s="167"/>
      <c r="G10" s="167"/>
      <c r="H10" s="167"/>
      <c r="I10" s="463"/>
      <c r="J10" s="539">
        <f t="shared" si="0"/>
        <v>4321858</v>
      </c>
    </row>
    <row r="11" spans="1:10" ht="49.5" customHeight="1" thickBot="1" x14ac:dyDescent="0.25">
      <c r="A11" s="538" t="s">
        <v>210</v>
      </c>
      <c r="B11" s="543"/>
      <c r="C11" s="544"/>
      <c r="D11" s="544"/>
      <c r="E11" s="544"/>
      <c r="F11" s="544"/>
      <c r="G11" s="544"/>
      <c r="H11" s="544"/>
      <c r="I11" s="545">
        <v>183378411</v>
      </c>
      <c r="J11" s="539">
        <f t="shared" si="0"/>
        <v>183378411</v>
      </c>
    </row>
    <row r="12" spans="1:10" ht="32.25" customHeight="1" thickBot="1" x14ac:dyDescent="0.25">
      <c r="A12" s="534" t="s">
        <v>13</v>
      </c>
      <c r="B12" s="535">
        <f>SUM(B8:B11)</f>
        <v>4321858</v>
      </c>
      <c r="C12" s="535">
        <f t="shared" ref="C12:J12" si="1">SUM(C8:C11)</f>
        <v>0</v>
      </c>
      <c r="D12" s="535">
        <f t="shared" si="1"/>
        <v>0</v>
      </c>
      <c r="E12" s="535">
        <f t="shared" si="1"/>
        <v>399762</v>
      </c>
      <c r="F12" s="535">
        <f t="shared" si="1"/>
        <v>3937</v>
      </c>
      <c r="G12" s="535">
        <f t="shared" si="1"/>
        <v>0</v>
      </c>
      <c r="H12" s="535">
        <f t="shared" si="1"/>
        <v>0</v>
      </c>
      <c r="I12" s="535">
        <f t="shared" si="1"/>
        <v>183378411</v>
      </c>
      <c r="J12" s="135">
        <f t="shared" si="1"/>
        <v>188103968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8" orientation="landscape" r:id="rId1"/>
  <headerFooter scaleWithDoc="0" alignWithMargins="0">
    <oddHeader>&amp;R6. sz. melléklete
......../2025.(II.13.)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opLeftCell="A4" zoomScaleNormal="100" workbookViewId="0">
      <selection activeCell="C19" sqref="C19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6.42578125" customWidth="1"/>
    <col min="10" max="10" width="17.5703125" customWidth="1"/>
  </cols>
  <sheetData>
    <row r="1" spans="1:10" ht="15.75" customHeight="1" x14ac:dyDescent="0.2">
      <c r="A1" s="672" t="s">
        <v>282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ht="12.75" customHeight="1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51.75" thickBot="1" x14ac:dyDescent="0.25">
      <c r="A6" s="673" t="s">
        <v>97</v>
      </c>
      <c r="B6" s="113" t="s">
        <v>78</v>
      </c>
      <c r="C6" s="113" t="s">
        <v>82</v>
      </c>
      <c r="D6" s="113" t="s">
        <v>95</v>
      </c>
      <c r="E6" s="113" t="s">
        <v>76</v>
      </c>
      <c r="F6" s="113" t="s">
        <v>96</v>
      </c>
      <c r="G6" s="113" t="s">
        <v>93</v>
      </c>
      <c r="H6" s="113" t="s">
        <v>84</v>
      </c>
      <c r="I6" s="113" t="s">
        <v>91</v>
      </c>
      <c r="J6" s="114" t="s">
        <v>13</v>
      </c>
    </row>
    <row r="7" spans="1:10" ht="13.5" thickBot="1" x14ac:dyDescent="0.25">
      <c r="A7" s="675"/>
      <c r="B7" s="546" t="s">
        <v>285</v>
      </c>
      <c r="C7" s="546" t="s">
        <v>285</v>
      </c>
      <c r="D7" s="546" t="s">
        <v>285</v>
      </c>
      <c r="E7" s="546" t="s">
        <v>285</v>
      </c>
      <c r="F7" s="546" t="s">
        <v>285</v>
      </c>
      <c r="G7" s="546" t="s">
        <v>285</v>
      </c>
      <c r="H7" s="546" t="s">
        <v>285</v>
      </c>
      <c r="I7" s="546" t="s">
        <v>285</v>
      </c>
      <c r="J7" s="134" t="s">
        <v>285</v>
      </c>
    </row>
    <row r="8" spans="1:10" x14ac:dyDescent="0.2">
      <c r="A8" s="557" t="s">
        <v>210</v>
      </c>
      <c r="B8" s="555"/>
      <c r="C8" s="552"/>
      <c r="D8" s="552"/>
      <c r="E8" s="552"/>
      <c r="F8" s="552"/>
      <c r="G8" s="552"/>
      <c r="H8" s="552"/>
      <c r="I8" s="553">
        <v>15193825</v>
      </c>
      <c r="J8" s="549">
        <f>SUM(B8:I8)</f>
        <v>15193825</v>
      </c>
    </row>
    <row r="9" spans="1:10" ht="13.5" thickBot="1" x14ac:dyDescent="0.25">
      <c r="A9" s="60" t="s">
        <v>107</v>
      </c>
      <c r="B9" s="536">
        <v>0</v>
      </c>
      <c r="C9" s="167">
        <v>0</v>
      </c>
      <c r="D9" s="167">
        <v>0</v>
      </c>
      <c r="E9" s="168">
        <v>1105152</v>
      </c>
      <c r="F9" s="266">
        <v>0</v>
      </c>
      <c r="G9" s="266">
        <v>0</v>
      </c>
      <c r="H9" s="266">
        <v>0</v>
      </c>
      <c r="I9" s="554">
        <v>0</v>
      </c>
      <c r="J9" s="549">
        <f>SUM(B9:I9)</f>
        <v>1105152</v>
      </c>
    </row>
    <row r="10" spans="1:10" s="78" customFormat="1" ht="13.5" thickBot="1" x14ac:dyDescent="0.25">
      <c r="A10" s="550" t="s">
        <v>62</v>
      </c>
      <c r="B10" s="551">
        <f t="shared" ref="B10:I10" si="0">SUM(B8:B9)</f>
        <v>0</v>
      </c>
      <c r="C10" s="551">
        <f t="shared" si="0"/>
        <v>0</v>
      </c>
      <c r="D10" s="551">
        <f t="shared" si="0"/>
        <v>0</v>
      </c>
      <c r="E10" s="551">
        <f t="shared" si="0"/>
        <v>1105152</v>
      </c>
      <c r="F10" s="551">
        <f t="shared" si="0"/>
        <v>0</v>
      </c>
      <c r="G10" s="551">
        <f t="shared" si="0"/>
        <v>0</v>
      </c>
      <c r="H10" s="551">
        <f t="shared" si="0"/>
        <v>0</v>
      </c>
      <c r="I10" s="551">
        <f t="shared" si="0"/>
        <v>15193825</v>
      </c>
      <c r="J10" s="329">
        <f>SUM(B10:I10)</f>
        <v>16298977</v>
      </c>
    </row>
    <row r="12" spans="1:10" x14ac:dyDescent="0.2">
      <c r="J12" s="92"/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62" orientation="landscape" r:id="rId1"/>
  <headerFooter alignWithMargins="0">
    <oddHeader>&amp;R7. sz. melléklete
........./2025.(II.13.)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Normal="100" workbookViewId="0">
      <selection activeCell="C23" sqref="C23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6.28515625" customWidth="1"/>
  </cols>
  <sheetData>
    <row r="1" spans="1:10" ht="15.75" customHeight="1" x14ac:dyDescent="0.2">
      <c r="A1" s="672" t="s">
        <v>283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0" ht="12.75" customHeight="1" x14ac:dyDescent="0.2">
      <c r="A2" s="672"/>
      <c r="B2" s="672"/>
      <c r="C2" s="672"/>
      <c r="D2" s="672"/>
      <c r="E2" s="672"/>
      <c r="F2" s="672"/>
      <c r="G2" s="672"/>
      <c r="H2" s="672"/>
      <c r="I2" s="672"/>
      <c r="J2" s="672"/>
    </row>
    <row r="5" spans="1:10" ht="13.5" thickBot="1" x14ac:dyDescent="0.25"/>
    <row r="6" spans="1:10" ht="64.5" thickBot="1" x14ac:dyDescent="0.25">
      <c r="A6" s="673" t="s">
        <v>97</v>
      </c>
      <c r="B6" s="113" t="s">
        <v>78</v>
      </c>
      <c r="C6" s="113" t="s">
        <v>82</v>
      </c>
      <c r="D6" s="113" t="s">
        <v>95</v>
      </c>
      <c r="E6" s="113" t="s">
        <v>76</v>
      </c>
      <c r="F6" s="113" t="s">
        <v>96</v>
      </c>
      <c r="G6" s="113" t="s">
        <v>93</v>
      </c>
      <c r="H6" s="113" t="s">
        <v>84</v>
      </c>
      <c r="I6" s="113" t="s">
        <v>91</v>
      </c>
      <c r="J6" s="114" t="s">
        <v>13</v>
      </c>
    </row>
    <row r="7" spans="1:10" ht="13.5" thickBot="1" x14ac:dyDescent="0.25">
      <c r="A7" s="675"/>
      <c r="B7" s="546" t="s">
        <v>285</v>
      </c>
      <c r="C7" s="546" t="s">
        <v>285</v>
      </c>
      <c r="D7" s="546" t="s">
        <v>285</v>
      </c>
      <c r="E7" s="546" t="s">
        <v>285</v>
      </c>
      <c r="F7" s="546" t="s">
        <v>285</v>
      </c>
      <c r="G7" s="546" t="s">
        <v>285</v>
      </c>
      <c r="H7" s="546" t="s">
        <v>285</v>
      </c>
      <c r="I7" s="546" t="s">
        <v>285</v>
      </c>
      <c r="J7" s="134" t="s">
        <v>285</v>
      </c>
    </row>
    <row r="8" spans="1:10" x14ac:dyDescent="0.2">
      <c r="A8" s="557" t="s">
        <v>210</v>
      </c>
      <c r="B8" s="555"/>
      <c r="C8" s="552"/>
      <c r="D8" s="552"/>
      <c r="E8" s="552"/>
      <c r="F8" s="552"/>
      <c r="G8" s="552"/>
      <c r="H8" s="552"/>
      <c r="I8" s="553">
        <v>15193825</v>
      </c>
      <c r="J8" s="549">
        <f>SUM(B8:I8)</f>
        <v>15193825</v>
      </c>
    </row>
    <row r="9" spans="1:10" ht="13.5" thickBot="1" x14ac:dyDescent="0.25">
      <c r="A9" s="60" t="s">
        <v>107</v>
      </c>
      <c r="B9" s="536">
        <v>0</v>
      </c>
      <c r="C9" s="167">
        <v>0</v>
      </c>
      <c r="D9" s="167">
        <v>0</v>
      </c>
      <c r="E9" s="168">
        <v>1105152</v>
      </c>
      <c r="F9" s="266">
        <v>0</v>
      </c>
      <c r="G9" s="266">
        <v>0</v>
      </c>
      <c r="H9" s="266">
        <v>0</v>
      </c>
      <c r="I9" s="554">
        <v>0</v>
      </c>
      <c r="J9" s="549">
        <f>SUM(B9:I9)</f>
        <v>1105152</v>
      </c>
    </row>
    <row r="10" spans="1:10" s="78" customFormat="1" ht="13.5" thickBot="1" x14ac:dyDescent="0.25">
      <c r="A10" s="550" t="s">
        <v>62</v>
      </c>
      <c r="B10" s="551">
        <f t="shared" ref="B10:I10" si="0">SUM(B8:B9)</f>
        <v>0</v>
      </c>
      <c r="C10" s="551">
        <f t="shared" si="0"/>
        <v>0</v>
      </c>
      <c r="D10" s="551">
        <f t="shared" si="0"/>
        <v>0</v>
      </c>
      <c r="E10" s="551">
        <f t="shared" si="0"/>
        <v>1105152</v>
      </c>
      <c r="F10" s="551">
        <f t="shared" si="0"/>
        <v>0</v>
      </c>
      <c r="G10" s="551">
        <f t="shared" si="0"/>
        <v>0</v>
      </c>
      <c r="H10" s="551">
        <f t="shared" si="0"/>
        <v>0</v>
      </c>
      <c r="I10" s="551">
        <f t="shared" si="0"/>
        <v>15193825</v>
      </c>
      <c r="J10" s="329">
        <f>SUM(B10:I10)</f>
        <v>16298977</v>
      </c>
    </row>
    <row r="14" spans="1:10" ht="13.5" thickBot="1" x14ac:dyDescent="0.25"/>
    <row r="15" spans="1:10" ht="13.5" thickBot="1" x14ac:dyDescent="0.25">
      <c r="A15" s="330"/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69" orientation="landscape" r:id="rId1"/>
  <headerFooter alignWithMargins="0">
    <oddHeader>&amp;R8 sz. melléklete
........./2025.(II.13.)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173"/>
  <sheetViews>
    <sheetView topLeftCell="A16" zoomScale="140" zoomScaleNormal="140" workbookViewId="0">
      <selection activeCell="H23" sqref="H23"/>
    </sheetView>
  </sheetViews>
  <sheetFormatPr defaultRowHeight="12.75" x14ac:dyDescent="0.2"/>
  <cols>
    <col min="5" max="5" width="30.42578125" customWidth="1"/>
    <col min="6" max="6" width="11.28515625" style="102" customWidth="1"/>
    <col min="7" max="7" width="16.7109375" customWidth="1"/>
    <col min="8" max="8" width="17.85546875" style="97" customWidth="1"/>
    <col min="9" max="9" width="15.28515625" customWidth="1"/>
    <col min="10" max="10" width="15.42578125" style="523" customWidth="1"/>
    <col min="11" max="11" width="10.7109375" bestFit="1" customWidth="1"/>
    <col min="12" max="12" width="12" customWidth="1"/>
  </cols>
  <sheetData>
    <row r="1" spans="1:11" x14ac:dyDescent="0.2">
      <c r="F1" s="448"/>
    </row>
    <row r="2" spans="1:11" ht="15.75" x14ac:dyDescent="0.25">
      <c r="A2" s="687" t="s">
        <v>295</v>
      </c>
      <c r="B2" s="687"/>
      <c r="C2" s="687"/>
      <c r="D2" s="687"/>
      <c r="E2" s="687"/>
      <c r="F2" s="687"/>
      <c r="G2" s="687"/>
      <c r="H2" s="687"/>
    </row>
    <row r="3" spans="1:11" ht="13.5" thickBot="1" x14ac:dyDescent="0.25">
      <c r="F3" s="448"/>
    </row>
    <row r="4" spans="1:11" ht="13.5" customHeight="1" thickBot="1" x14ac:dyDescent="0.25">
      <c r="A4" s="694" t="s">
        <v>28</v>
      </c>
      <c r="B4" s="694"/>
      <c r="C4" s="694"/>
      <c r="D4" s="694"/>
      <c r="E4" s="694"/>
      <c r="F4" s="690" t="s">
        <v>268</v>
      </c>
      <c r="G4" s="690"/>
      <c r="H4" s="690"/>
      <c r="I4" s="14"/>
    </row>
    <row r="5" spans="1:11" ht="13.5" thickBot="1" x14ac:dyDescent="0.25">
      <c r="A5" s="694"/>
      <c r="B5" s="694"/>
      <c r="C5" s="694"/>
      <c r="D5" s="694"/>
      <c r="E5" s="694"/>
      <c r="F5" s="691" t="s">
        <v>16</v>
      </c>
      <c r="G5" s="692" t="s">
        <v>26</v>
      </c>
      <c r="H5" s="693"/>
      <c r="I5" s="9"/>
    </row>
    <row r="6" spans="1:11" ht="13.5" thickBot="1" x14ac:dyDescent="0.25">
      <c r="A6" s="694"/>
      <c r="B6" s="694"/>
      <c r="C6" s="694"/>
      <c r="D6" s="694"/>
      <c r="E6" s="694"/>
      <c r="F6" s="691"/>
      <c r="G6" s="19" t="s">
        <v>188</v>
      </c>
      <c r="H6" s="96" t="s">
        <v>27</v>
      </c>
      <c r="I6" s="9"/>
    </row>
    <row r="7" spans="1:11" s="146" customFormat="1" ht="15.75" thickBot="1" x14ac:dyDescent="0.3">
      <c r="A7" s="695" t="s">
        <v>68</v>
      </c>
      <c r="B7" s="696"/>
      <c r="C7" s="696"/>
      <c r="D7" s="696"/>
      <c r="E7" s="696"/>
      <c r="F7" s="696"/>
      <c r="G7" s="697"/>
      <c r="H7" s="144">
        <f>H15+H19+H21+H24</f>
        <v>325861531</v>
      </c>
      <c r="I7" s="145"/>
      <c r="J7" s="524"/>
    </row>
    <row r="8" spans="1:11" s="142" customFormat="1" ht="24.75" customHeight="1" x14ac:dyDescent="0.2">
      <c r="A8" s="688" t="s">
        <v>240</v>
      </c>
      <c r="B8" s="689"/>
      <c r="C8" s="689"/>
      <c r="D8" s="689"/>
      <c r="E8" s="689"/>
      <c r="F8" s="429"/>
      <c r="G8" s="430"/>
      <c r="H8" s="431">
        <v>158610884</v>
      </c>
      <c r="I8" s="141"/>
      <c r="J8" s="525"/>
    </row>
    <row r="9" spans="1:11" x14ac:dyDescent="0.2">
      <c r="A9" s="704" t="s">
        <v>249</v>
      </c>
      <c r="B9" s="705"/>
      <c r="C9" s="705"/>
      <c r="D9" s="705"/>
      <c r="E9" s="705"/>
      <c r="F9" s="119"/>
      <c r="G9" s="169"/>
      <c r="H9" s="432">
        <v>15225936</v>
      </c>
      <c r="I9" s="6"/>
    </row>
    <row r="10" spans="1:11" x14ac:dyDescent="0.2">
      <c r="A10" s="706" t="s">
        <v>250</v>
      </c>
      <c r="B10" s="707"/>
      <c r="C10" s="707"/>
      <c r="D10" s="707"/>
      <c r="E10" s="708"/>
      <c r="F10" s="119"/>
      <c r="G10" s="169"/>
      <c r="H10" s="432">
        <f>13366500+12330000</f>
        <v>25696500</v>
      </c>
      <c r="I10" s="6"/>
    </row>
    <row r="11" spans="1:11" x14ac:dyDescent="0.2">
      <c r="A11" s="704" t="s">
        <v>251</v>
      </c>
      <c r="B11" s="705"/>
      <c r="C11" s="705"/>
      <c r="D11" s="705"/>
      <c r="E11" s="705"/>
      <c r="F11" s="119"/>
      <c r="G11" s="169"/>
      <c r="H11" s="432">
        <v>3753817</v>
      </c>
      <c r="I11" s="6"/>
    </row>
    <row r="12" spans="1:11" x14ac:dyDescent="0.2">
      <c r="A12" s="704" t="s">
        <v>252</v>
      </c>
      <c r="B12" s="705"/>
      <c r="C12" s="705"/>
      <c r="D12" s="705"/>
      <c r="E12" s="705"/>
      <c r="F12" s="119"/>
      <c r="G12" s="169"/>
      <c r="H12" s="432">
        <v>12664964</v>
      </c>
      <c r="I12" s="6"/>
    </row>
    <row r="13" spans="1:11" s="78" customFormat="1" ht="13.5" x14ac:dyDescent="0.25">
      <c r="A13" s="715" t="s">
        <v>241</v>
      </c>
      <c r="B13" s="716"/>
      <c r="C13" s="716"/>
      <c r="D13" s="716"/>
      <c r="E13" s="716"/>
      <c r="F13" s="427"/>
      <c r="G13" s="428"/>
      <c r="H13" s="433">
        <v>21678157</v>
      </c>
      <c r="I13" s="143"/>
      <c r="J13" s="526"/>
      <c r="K13" s="357"/>
    </row>
    <row r="14" spans="1:11" s="78" customFormat="1" ht="13.5" x14ac:dyDescent="0.25">
      <c r="A14" s="715" t="s">
        <v>242</v>
      </c>
      <c r="B14" s="716"/>
      <c r="C14" s="716"/>
      <c r="D14" s="716"/>
      <c r="E14" s="716"/>
      <c r="F14" s="427"/>
      <c r="G14" s="428"/>
      <c r="H14" s="433">
        <v>319147</v>
      </c>
      <c r="I14" s="143"/>
      <c r="J14" s="526"/>
      <c r="K14" s="357"/>
    </row>
    <row r="15" spans="1:11" s="78" customFormat="1" ht="26.25" customHeight="1" thickBot="1" x14ac:dyDescent="0.3">
      <c r="A15" s="717" t="s">
        <v>248</v>
      </c>
      <c r="B15" s="718"/>
      <c r="C15" s="718"/>
      <c r="D15" s="718"/>
      <c r="E15" s="718"/>
      <c r="F15" s="718"/>
      <c r="G15" s="718"/>
      <c r="H15" s="436">
        <f>H8+H9+H10+H11+H12+H13+H14</f>
        <v>237949405</v>
      </c>
      <c r="I15" s="143"/>
      <c r="J15" s="526"/>
    </row>
    <row r="16" spans="1:11" s="78" customFormat="1" ht="28.5" customHeight="1" x14ac:dyDescent="0.25">
      <c r="A16" s="713" t="s">
        <v>263</v>
      </c>
      <c r="B16" s="714"/>
      <c r="C16" s="714"/>
      <c r="D16" s="714"/>
      <c r="E16" s="714"/>
      <c r="F16" s="437"/>
      <c r="G16" s="438"/>
      <c r="H16" s="439">
        <v>60356018</v>
      </c>
      <c r="I16" s="143"/>
      <c r="J16" s="526"/>
    </row>
    <row r="17" spans="1:10" s="78" customFormat="1" ht="28.5" customHeight="1" x14ac:dyDescent="0.25">
      <c r="A17" s="719" t="s">
        <v>368</v>
      </c>
      <c r="B17" s="720"/>
      <c r="C17" s="720"/>
      <c r="D17" s="720"/>
      <c r="E17" s="721"/>
      <c r="F17" s="437"/>
      <c r="G17" s="438"/>
      <c r="H17" s="439">
        <v>471210</v>
      </c>
      <c r="I17" s="143"/>
      <c r="J17" s="526"/>
    </row>
    <row r="18" spans="1:10" s="78" customFormat="1" ht="13.5" x14ac:dyDescent="0.25">
      <c r="A18" s="711" t="s">
        <v>244</v>
      </c>
      <c r="B18" s="712"/>
      <c r="C18" s="712"/>
      <c r="D18" s="712"/>
      <c r="E18" s="712"/>
      <c r="F18" s="427" t="s">
        <v>109</v>
      </c>
      <c r="G18" s="434">
        <v>6047200</v>
      </c>
      <c r="H18" s="435">
        <v>6047200</v>
      </c>
      <c r="I18" s="143"/>
      <c r="J18" s="526"/>
    </row>
    <row r="19" spans="1:10" s="78" customFormat="1" ht="32.25" customHeight="1" thickBot="1" x14ac:dyDescent="0.3">
      <c r="A19" s="698" t="s">
        <v>245</v>
      </c>
      <c r="B19" s="699"/>
      <c r="C19" s="699"/>
      <c r="D19" s="699"/>
      <c r="E19" s="699"/>
      <c r="F19" s="699"/>
      <c r="G19" s="699"/>
      <c r="H19" s="440">
        <f>SUM(H16:H18)</f>
        <v>66874428</v>
      </c>
      <c r="I19" s="143"/>
      <c r="J19" s="526"/>
    </row>
    <row r="20" spans="1:10" s="78" customFormat="1" ht="16.5" customHeight="1" x14ac:dyDescent="0.25">
      <c r="A20" s="709" t="s">
        <v>243</v>
      </c>
      <c r="B20" s="710"/>
      <c r="C20" s="710"/>
      <c r="D20" s="710"/>
      <c r="E20" s="710"/>
      <c r="F20" s="441">
        <v>13716</v>
      </c>
      <c r="G20" s="442">
        <v>570</v>
      </c>
      <c r="H20" s="443">
        <f>F20*G20</f>
        <v>7818120</v>
      </c>
      <c r="I20" s="143"/>
      <c r="J20" s="526"/>
    </row>
    <row r="21" spans="1:10" s="78" customFormat="1" ht="34.5" customHeight="1" thickBot="1" x14ac:dyDescent="0.3">
      <c r="A21" s="698" t="s">
        <v>247</v>
      </c>
      <c r="B21" s="699"/>
      <c r="C21" s="699"/>
      <c r="D21" s="699"/>
      <c r="E21" s="699"/>
      <c r="F21" s="699"/>
      <c r="G21" s="699"/>
      <c r="H21" s="440">
        <f>SUM(H20)</f>
        <v>7818120</v>
      </c>
      <c r="I21" s="143"/>
      <c r="J21" s="526"/>
    </row>
    <row r="22" spans="1:10" ht="27" customHeight="1" x14ac:dyDescent="0.2">
      <c r="A22" s="702" t="s">
        <v>264</v>
      </c>
      <c r="B22" s="703"/>
      <c r="C22" s="703"/>
      <c r="D22" s="703"/>
      <c r="E22" s="703"/>
      <c r="F22" s="444">
        <v>5320</v>
      </c>
      <c r="G22" s="445">
        <v>2213</v>
      </c>
      <c r="H22" s="443">
        <f>F22*G22</f>
        <v>11773160</v>
      </c>
      <c r="I22" s="6"/>
    </row>
    <row r="23" spans="1:10" ht="27" customHeight="1" x14ac:dyDescent="0.2">
      <c r="A23" s="684" t="s">
        <v>269</v>
      </c>
      <c r="B23" s="685"/>
      <c r="C23" s="685"/>
      <c r="D23" s="685"/>
      <c r="E23" s="686"/>
      <c r="F23" s="460"/>
      <c r="G23" s="461"/>
      <c r="H23" s="462">
        <v>1446418</v>
      </c>
      <c r="I23" s="6"/>
    </row>
    <row r="24" spans="1:10" ht="18" customHeight="1" thickBot="1" x14ac:dyDescent="0.25">
      <c r="A24" s="700" t="s">
        <v>246</v>
      </c>
      <c r="B24" s="701"/>
      <c r="C24" s="701"/>
      <c r="D24" s="701"/>
      <c r="E24" s="701"/>
      <c r="F24" s="701"/>
      <c r="G24" s="701"/>
      <c r="H24" s="436">
        <f>SUM(H22:H23)</f>
        <v>13219578</v>
      </c>
      <c r="I24" s="6"/>
    </row>
    <row r="25" spans="1:10" ht="30.6" customHeight="1" thickBot="1" x14ac:dyDescent="0.25">
      <c r="A25" s="676" t="s">
        <v>386</v>
      </c>
      <c r="B25" s="677"/>
      <c r="C25" s="677"/>
      <c r="D25" s="677"/>
      <c r="E25" s="677"/>
      <c r="F25" s="677"/>
      <c r="G25" s="678"/>
      <c r="H25" s="436">
        <v>7103800</v>
      </c>
      <c r="I25" s="6"/>
    </row>
    <row r="26" spans="1:10" ht="24.75" customHeight="1" thickBot="1" x14ac:dyDescent="0.25">
      <c r="A26" s="679" t="s">
        <v>296</v>
      </c>
      <c r="B26" s="680"/>
      <c r="C26" s="680"/>
      <c r="D26" s="680"/>
      <c r="E26" s="680"/>
      <c r="F26" s="680"/>
      <c r="G26" s="681"/>
      <c r="H26" s="476">
        <f>H15+H19+H21+H24+H25</f>
        <v>332965331</v>
      </c>
      <c r="I26" s="6"/>
    </row>
    <row r="27" spans="1:10" x14ac:dyDescent="0.2">
      <c r="A27" s="16"/>
      <c r="B27" s="5"/>
      <c r="C27" s="8"/>
      <c r="D27" s="5"/>
      <c r="E27" s="5"/>
      <c r="F27" s="104"/>
      <c r="G27" s="6"/>
      <c r="H27" s="682"/>
      <c r="I27" s="6"/>
    </row>
    <row r="28" spans="1:10" x14ac:dyDescent="0.2">
      <c r="A28" s="16"/>
      <c r="B28" s="5"/>
      <c r="C28" s="5"/>
      <c r="D28" s="5"/>
      <c r="E28" s="5"/>
      <c r="F28" s="104"/>
      <c r="G28" s="6"/>
      <c r="H28" s="683"/>
      <c r="I28" s="6"/>
    </row>
    <row r="29" spans="1:10" x14ac:dyDescent="0.2">
      <c r="A29" s="16"/>
      <c r="B29" s="11"/>
      <c r="C29" s="11"/>
      <c r="D29" s="11"/>
      <c r="E29" s="11"/>
      <c r="F29" s="105"/>
      <c r="G29" s="12"/>
      <c r="H29" s="683"/>
      <c r="I29" s="12"/>
    </row>
    <row r="30" spans="1:10" x14ac:dyDescent="0.2">
      <c r="A30" s="16"/>
      <c r="B30" s="11"/>
      <c r="C30" s="5"/>
      <c r="D30" s="5"/>
      <c r="E30" s="5"/>
      <c r="F30" s="104"/>
      <c r="G30" s="6"/>
      <c r="H30" s="683"/>
      <c r="I30" s="6"/>
    </row>
    <row r="31" spans="1:10" x14ac:dyDescent="0.2">
      <c r="A31" s="16"/>
      <c r="B31" s="11"/>
      <c r="C31" s="11"/>
      <c r="D31" s="11"/>
      <c r="E31" s="11"/>
      <c r="F31" s="105"/>
      <c r="G31" s="12"/>
      <c r="H31" s="683"/>
      <c r="I31" s="12"/>
    </row>
    <row r="32" spans="1:10" x14ac:dyDescent="0.2">
      <c r="A32" s="17"/>
      <c r="B32" s="5"/>
      <c r="C32" s="5"/>
      <c r="D32" s="5"/>
      <c r="E32" s="5"/>
      <c r="F32" s="104"/>
      <c r="G32" s="6"/>
      <c r="H32" s="683"/>
      <c r="I32" s="6"/>
    </row>
    <row r="33" spans="1:9" x14ac:dyDescent="0.2">
      <c r="A33" s="17"/>
      <c r="B33" s="5"/>
      <c r="C33" s="5"/>
      <c r="D33" s="5"/>
      <c r="E33" s="5"/>
      <c r="F33" s="104"/>
      <c r="G33" s="6"/>
      <c r="H33" s="683"/>
      <c r="I33" s="6"/>
    </row>
    <row r="34" spans="1:9" x14ac:dyDescent="0.2">
      <c r="A34" s="17"/>
      <c r="B34" s="5"/>
      <c r="C34" s="5"/>
      <c r="D34" s="5"/>
      <c r="E34" s="5"/>
      <c r="F34" s="104"/>
      <c r="G34" s="6"/>
      <c r="H34" s="683"/>
      <c r="I34" s="6"/>
    </row>
    <row r="35" spans="1:9" x14ac:dyDescent="0.2">
      <c r="A35" s="17"/>
      <c r="B35" s="5"/>
      <c r="C35" s="5"/>
      <c r="D35" s="5"/>
      <c r="E35" s="5"/>
      <c r="F35" s="104"/>
      <c r="G35" s="6"/>
      <c r="H35" s="683"/>
      <c r="I35" s="6"/>
    </row>
    <row r="36" spans="1:9" x14ac:dyDescent="0.2">
      <c r="A36" s="18"/>
      <c r="B36" s="11"/>
      <c r="C36" s="11"/>
      <c r="D36" s="11"/>
      <c r="E36" s="11"/>
      <c r="F36" s="105"/>
      <c r="G36" s="12"/>
      <c r="H36" s="683"/>
      <c r="I36" s="12"/>
    </row>
    <row r="37" spans="1:9" x14ac:dyDescent="0.2">
      <c r="A37" s="17"/>
      <c r="B37" s="5"/>
      <c r="C37" s="5"/>
      <c r="D37" s="5"/>
      <c r="E37" s="5"/>
      <c r="F37" s="104"/>
      <c r="G37" s="6"/>
      <c r="H37" s="683"/>
      <c r="I37" s="6"/>
    </row>
    <row r="38" spans="1:9" x14ac:dyDescent="0.2">
      <c r="A38" s="17"/>
      <c r="B38" s="5"/>
      <c r="C38" s="5"/>
      <c r="D38" s="5"/>
      <c r="E38" s="5"/>
      <c r="F38" s="104"/>
      <c r="G38" s="6"/>
      <c r="H38" s="683"/>
      <c r="I38" s="6"/>
    </row>
    <row r="39" spans="1:9" x14ac:dyDescent="0.2">
      <c r="A39" s="18"/>
      <c r="B39" s="11"/>
      <c r="C39" s="11"/>
      <c r="D39" s="11"/>
      <c r="E39" s="11"/>
      <c r="F39" s="105"/>
      <c r="G39" s="12"/>
      <c r="H39" s="683"/>
      <c r="I39" s="12"/>
    </row>
    <row r="40" spans="1:9" x14ac:dyDescent="0.2">
      <c r="A40" s="17"/>
      <c r="B40" s="5"/>
      <c r="C40" s="5"/>
      <c r="D40" s="5"/>
      <c r="E40" s="5"/>
      <c r="F40" s="104"/>
      <c r="G40" s="6"/>
      <c r="H40" s="683"/>
      <c r="I40" s="6"/>
    </row>
    <row r="41" spans="1:9" x14ac:dyDescent="0.2">
      <c r="A41" s="17"/>
      <c r="B41" s="5"/>
      <c r="C41" s="5"/>
      <c r="D41" s="5"/>
      <c r="E41" s="5"/>
      <c r="F41" s="104"/>
      <c r="G41" s="6"/>
      <c r="H41" s="683"/>
      <c r="I41" s="6"/>
    </row>
    <row r="42" spans="1:9" x14ac:dyDescent="0.2">
      <c r="A42" s="11"/>
      <c r="B42" s="1"/>
      <c r="C42" s="11"/>
      <c r="D42" s="11"/>
      <c r="E42" s="11"/>
      <c r="F42" s="105"/>
      <c r="G42" s="12"/>
      <c r="H42" s="683"/>
      <c r="I42" s="12"/>
    </row>
    <row r="43" spans="1:9" x14ac:dyDescent="0.2">
      <c r="A43" s="16"/>
      <c r="B43" s="1"/>
      <c r="C43" s="1"/>
      <c r="D43" s="1"/>
      <c r="E43" s="1"/>
      <c r="F43" s="106"/>
      <c r="G43" s="3"/>
      <c r="H43" s="683"/>
      <c r="I43" s="3"/>
    </row>
    <row r="44" spans="1:9" x14ac:dyDescent="0.2">
      <c r="H44" s="683"/>
    </row>
    <row r="45" spans="1:9" x14ac:dyDescent="0.2">
      <c r="H45" s="683"/>
    </row>
    <row r="46" spans="1:9" x14ac:dyDescent="0.2">
      <c r="H46" s="683"/>
    </row>
    <row r="47" spans="1:9" x14ac:dyDescent="0.2">
      <c r="H47" s="683"/>
    </row>
    <row r="48" spans="1:9" x14ac:dyDescent="0.2">
      <c r="H48" s="683"/>
    </row>
    <row r="49" spans="8:8" x14ac:dyDescent="0.2">
      <c r="H49" s="683"/>
    </row>
    <row r="50" spans="8:8" x14ac:dyDescent="0.2">
      <c r="H50" s="683"/>
    </row>
    <row r="51" spans="8:8" x14ac:dyDescent="0.2">
      <c r="H51" s="683"/>
    </row>
    <row r="52" spans="8:8" x14ac:dyDescent="0.2">
      <c r="H52" s="683"/>
    </row>
    <row r="53" spans="8:8" x14ac:dyDescent="0.2">
      <c r="H53" s="683"/>
    </row>
    <row r="54" spans="8:8" x14ac:dyDescent="0.2">
      <c r="H54" s="683"/>
    </row>
    <row r="55" spans="8:8" x14ac:dyDescent="0.2">
      <c r="H55" s="683"/>
    </row>
    <row r="56" spans="8:8" x14ac:dyDescent="0.2">
      <c r="H56" s="683"/>
    </row>
    <row r="57" spans="8:8" x14ac:dyDescent="0.2">
      <c r="H57" s="683"/>
    </row>
    <row r="58" spans="8:8" x14ac:dyDescent="0.2">
      <c r="H58" s="683"/>
    </row>
    <row r="59" spans="8:8" x14ac:dyDescent="0.2">
      <c r="H59" s="683"/>
    </row>
    <row r="60" spans="8:8" x14ac:dyDescent="0.2">
      <c r="H60" s="683"/>
    </row>
    <row r="61" spans="8:8" x14ac:dyDescent="0.2">
      <c r="H61" s="683"/>
    </row>
    <row r="62" spans="8:8" x14ac:dyDescent="0.2">
      <c r="H62" s="683"/>
    </row>
    <row r="63" spans="8:8" x14ac:dyDescent="0.2">
      <c r="H63" s="683"/>
    </row>
    <row r="64" spans="8:8" x14ac:dyDescent="0.2">
      <c r="H64" s="683"/>
    </row>
    <row r="65" spans="8:8" x14ac:dyDescent="0.2">
      <c r="H65" s="683"/>
    </row>
    <row r="66" spans="8:8" x14ac:dyDescent="0.2">
      <c r="H66" s="683"/>
    </row>
    <row r="67" spans="8:8" x14ac:dyDescent="0.2">
      <c r="H67" s="683"/>
    </row>
    <row r="68" spans="8:8" x14ac:dyDescent="0.2">
      <c r="H68" s="683"/>
    </row>
    <row r="69" spans="8:8" x14ac:dyDescent="0.2">
      <c r="H69" s="683"/>
    </row>
    <row r="70" spans="8:8" x14ac:dyDescent="0.2">
      <c r="H70" s="683"/>
    </row>
    <row r="71" spans="8:8" x14ac:dyDescent="0.2">
      <c r="H71" s="683"/>
    </row>
    <row r="72" spans="8:8" x14ac:dyDescent="0.2">
      <c r="H72" s="683"/>
    </row>
    <row r="73" spans="8:8" x14ac:dyDescent="0.2">
      <c r="H73" s="683"/>
    </row>
    <row r="74" spans="8:8" x14ac:dyDescent="0.2">
      <c r="H74" s="683"/>
    </row>
    <row r="75" spans="8:8" x14ac:dyDescent="0.2">
      <c r="H75" s="683"/>
    </row>
    <row r="76" spans="8:8" x14ac:dyDescent="0.2">
      <c r="H76" s="683"/>
    </row>
    <row r="77" spans="8:8" x14ac:dyDescent="0.2">
      <c r="H77" s="683"/>
    </row>
    <row r="78" spans="8:8" x14ac:dyDescent="0.2">
      <c r="H78" s="683"/>
    </row>
    <row r="79" spans="8:8" x14ac:dyDescent="0.2">
      <c r="H79" s="683"/>
    </row>
    <row r="80" spans="8:8" x14ac:dyDescent="0.2">
      <c r="H80" s="683"/>
    </row>
    <row r="81" spans="8:8" x14ac:dyDescent="0.2">
      <c r="H81" s="683"/>
    </row>
    <row r="82" spans="8:8" x14ac:dyDescent="0.2">
      <c r="H82" s="683"/>
    </row>
    <row r="83" spans="8:8" x14ac:dyDescent="0.2">
      <c r="H83" s="683"/>
    </row>
    <row r="84" spans="8:8" x14ac:dyDescent="0.2">
      <c r="H84" s="683"/>
    </row>
    <row r="85" spans="8:8" x14ac:dyDescent="0.2">
      <c r="H85" s="683"/>
    </row>
    <row r="86" spans="8:8" x14ac:dyDescent="0.2">
      <c r="H86" s="683"/>
    </row>
    <row r="87" spans="8:8" x14ac:dyDescent="0.2">
      <c r="H87" s="683"/>
    </row>
    <row r="88" spans="8:8" x14ac:dyDescent="0.2">
      <c r="H88" s="683"/>
    </row>
    <row r="89" spans="8:8" x14ac:dyDescent="0.2">
      <c r="H89" s="683"/>
    </row>
    <row r="90" spans="8:8" x14ac:dyDescent="0.2">
      <c r="H90" s="683"/>
    </row>
    <row r="91" spans="8:8" x14ac:dyDescent="0.2">
      <c r="H91" s="683"/>
    </row>
    <row r="92" spans="8:8" x14ac:dyDescent="0.2">
      <c r="H92" s="683"/>
    </row>
    <row r="93" spans="8:8" x14ac:dyDescent="0.2">
      <c r="H93" s="683"/>
    </row>
    <row r="94" spans="8:8" x14ac:dyDescent="0.2">
      <c r="H94" s="683"/>
    </row>
    <row r="95" spans="8:8" x14ac:dyDescent="0.2">
      <c r="H95" s="683"/>
    </row>
    <row r="96" spans="8:8" x14ac:dyDescent="0.2">
      <c r="H96" s="683"/>
    </row>
    <row r="97" spans="8:8" x14ac:dyDescent="0.2">
      <c r="H97" s="683"/>
    </row>
    <row r="98" spans="8:8" x14ac:dyDescent="0.2">
      <c r="H98" s="683"/>
    </row>
    <row r="99" spans="8:8" x14ac:dyDescent="0.2">
      <c r="H99" s="683"/>
    </row>
    <row r="100" spans="8:8" x14ac:dyDescent="0.2">
      <c r="H100" s="683"/>
    </row>
    <row r="101" spans="8:8" x14ac:dyDescent="0.2">
      <c r="H101" s="683"/>
    </row>
    <row r="102" spans="8:8" x14ac:dyDescent="0.2">
      <c r="H102" s="683"/>
    </row>
    <row r="103" spans="8:8" x14ac:dyDescent="0.2">
      <c r="H103" s="683"/>
    </row>
    <row r="104" spans="8:8" x14ac:dyDescent="0.2">
      <c r="H104" s="683"/>
    </row>
    <row r="105" spans="8:8" x14ac:dyDescent="0.2">
      <c r="H105" s="683"/>
    </row>
    <row r="106" spans="8:8" x14ac:dyDescent="0.2">
      <c r="H106" s="683"/>
    </row>
    <row r="107" spans="8:8" x14ac:dyDescent="0.2">
      <c r="H107" s="683"/>
    </row>
    <row r="108" spans="8:8" x14ac:dyDescent="0.2">
      <c r="H108" s="683"/>
    </row>
    <row r="109" spans="8:8" x14ac:dyDescent="0.2">
      <c r="H109" s="683"/>
    </row>
    <row r="110" spans="8:8" x14ac:dyDescent="0.2">
      <c r="H110" s="683"/>
    </row>
    <row r="111" spans="8:8" x14ac:dyDescent="0.2">
      <c r="H111" s="683"/>
    </row>
    <row r="112" spans="8:8" x14ac:dyDescent="0.2">
      <c r="H112" s="683"/>
    </row>
    <row r="113" spans="8:8" x14ac:dyDescent="0.2">
      <c r="H113" s="683"/>
    </row>
    <row r="114" spans="8:8" x14ac:dyDescent="0.2">
      <c r="H114" s="683"/>
    </row>
    <row r="115" spans="8:8" x14ac:dyDescent="0.2">
      <c r="H115" s="683"/>
    </row>
    <row r="116" spans="8:8" x14ac:dyDescent="0.2">
      <c r="H116" s="683"/>
    </row>
    <row r="117" spans="8:8" x14ac:dyDescent="0.2">
      <c r="H117" s="683"/>
    </row>
    <row r="118" spans="8:8" x14ac:dyDescent="0.2">
      <c r="H118" s="683"/>
    </row>
    <row r="119" spans="8:8" x14ac:dyDescent="0.2">
      <c r="H119" s="683"/>
    </row>
    <row r="120" spans="8:8" x14ac:dyDescent="0.2">
      <c r="H120" s="683"/>
    </row>
    <row r="121" spans="8:8" x14ac:dyDescent="0.2">
      <c r="H121" s="683"/>
    </row>
    <row r="122" spans="8:8" x14ac:dyDescent="0.2">
      <c r="H122" s="683"/>
    </row>
    <row r="123" spans="8:8" x14ac:dyDescent="0.2">
      <c r="H123" s="683"/>
    </row>
    <row r="124" spans="8:8" x14ac:dyDescent="0.2">
      <c r="H124" s="683"/>
    </row>
    <row r="125" spans="8:8" x14ac:dyDescent="0.2">
      <c r="H125" s="683"/>
    </row>
    <row r="126" spans="8:8" x14ac:dyDescent="0.2">
      <c r="H126" s="683"/>
    </row>
    <row r="127" spans="8:8" x14ac:dyDescent="0.2">
      <c r="H127" s="683"/>
    </row>
    <row r="128" spans="8:8" x14ac:dyDescent="0.2">
      <c r="H128" s="683"/>
    </row>
    <row r="129" spans="8:8" x14ac:dyDescent="0.2">
      <c r="H129" s="683"/>
    </row>
    <row r="130" spans="8:8" x14ac:dyDescent="0.2">
      <c r="H130" s="683"/>
    </row>
    <row r="131" spans="8:8" x14ac:dyDescent="0.2">
      <c r="H131" s="683"/>
    </row>
    <row r="132" spans="8:8" x14ac:dyDescent="0.2">
      <c r="H132" s="683"/>
    </row>
    <row r="133" spans="8:8" x14ac:dyDescent="0.2">
      <c r="H133" s="683"/>
    </row>
    <row r="134" spans="8:8" x14ac:dyDescent="0.2">
      <c r="H134" s="683"/>
    </row>
    <row r="135" spans="8:8" x14ac:dyDescent="0.2">
      <c r="H135" s="683"/>
    </row>
    <row r="136" spans="8:8" x14ac:dyDescent="0.2">
      <c r="H136" s="683"/>
    </row>
    <row r="137" spans="8:8" x14ac:dyDescent="0.2">
      <c r="H137" s="683"/>
    </row>
    <row r="138" spans="8:8" x14ac:dyDescent="0.2">
      <c r="H138" s="683"/>
    </row>
    <row r="139" spans="8:8" x14ac:dyDescent="0.2">
      <c r="H139" s="683"/>
    </row>
    <row r="140" spans="8:8" x14ac:dyDescent="0.2">
      <c r="H140" s="683"/>
    </row>
    <row r="141" spans="8:8" x14ac:dyDescent="0.2">
      <c r="H141" s="683"/>
    </row>
    <row r="142" spans="8:8" x14ac:dyDescent="0.2">
      <c r="H142" s="683"/>
    </row>
    <row r="143" spans="8:8" x14ac:dyDescent="0.2">
      <c r="H143" s="683"/>
    </row>
    <row r="144" spans="8:8" x14ac:dyDescent="0.2">
      <c r="H144" s="683"/>
    </row>
    <row r="145" spans="8:8" x14ac:dyDescent="0.2">
      <c r="H145" s="683"/>
    </row>
    <row r="146" spans="8:8" x14ac:dyDescent="0.2">
      <c r="H146" s="683"/>
    </row>
    <row r="147" spans="8:8" x14ac:dyDescent="0.2">
      <c r="H147" s="683"/>
    </row>
    <row r="148" spans="8:8" x14ac:dyDescent="0.2">
      <c r="H148" s="683"/>
    </row>
    <row r="149" spans="8:8" x14ac:dyDescent="0.2">
      <c r="H149" s="683"/>
    </row>
    <row r="150" spans="8:8" x14ac:dyDescent="0.2">
      <c r="H150" s="683"/>
    </row>
    <row r="151" spans="8:8" x14ac:dyDescent="0.2">
      <c r="H151" s="683"/>
    </row>
    <row r="152" spans="8:8" x14ac:dyDescent="0.2">
      <c r="H152" s="683"/>
    </row>
    <row r="153" spans="8:8" x14ac:dyDescent="0.2">
      <c r="H153" s="683"/>
    </row>
    <row r="154" spans="8:8" x14ac:dyDescent="0.2">
      <c r="H154" s="683"/>
    </row>
    <row r="155" spans="8:8" x14ac:dyDescent="0.2">
      <c r="H155" s="683"/>
    </row>
    <row r="156" spans="8:8" x14ac:dyDescent="0.2">
      <c r="H156" s="683"/>
    </row>
    <row r="157" spans="8:8" x14ac:dyDescent="0.2">
      <c r="H157" s="683"/>
    </row>
    <row r="158" spans="8:8" x14ac:dyDescent="0.2">
      <c r="H158" s="683"/>
    </row>
    <row r="159" spans="8:8" x14ac:dyDescent="0.2">
      <c r="H159" s="683"/>
    </row>
    <row r="160" spans="8:8" x14ac:dyDescent="0.2">
      <c r="H160" s="683"/>
    </row>
    <row r="161" spans="8:8" x14ac:dyDescent="0.2">
      <c r="H161" s="683"/>
    </row>
    <row r="162" spans="8:8" x14ac:dyDescent="0.2">
      <c r="H162" s="683"/>
    </row>
    <row r="163" spans="8:8" x14ac:dyDescent="0.2">
      <c r="H163" s="683"/>
    </row>
    <row r="164" spans="8:8" x14ac:dyDescent="0.2">
      <c r="H164" s="683"/>
    </row>
    <row r="165" spans="8:8" x14ac:dyDescent="0.2">
      <c r="H165" s="683"/>
    </row>
    <row r="166" spans="8:8" x14ac:dyDescent="0.2">
      <c r="H166" s="683"/>
    </row>
    <row r="167" spans="8:8" x14ac:dyDescent="0.2">
      <c r="H167" s="683"/>
    </row>
    <row r="168" spans="8:8" x14ac:dyDescent="0.2">
      <c r="H168" s="683"/>
    </row>
    <row r="169" spans="8:8" x14ac:dyDescent="0.2">
      <c r="H169" s="683"/>
    </row>
    <row r="170" spans="8:8" x14ac:dyDescent="0.2">
      <c r="H170" s="683"/>
    </row>
    <row r="171" spans="8:8" x14ac:dyDescent="0.2">
      <c r="H171" s="683"/>
    </row>
    <row r="172" spans="8:8" x14ac:dyDescent="0.2">
      <c r="H172" s="683"/>
    </row>
    <row r="173" spans="8:8" x14ac:dyDescent="0.2">
      <c r="H173" s="683"/>
    </row>
  </sheetData>
  <mergeCells count="26">
    <mergeCell ref="A11:E11"/>
    <mergeCell ref="A12:E12"/>
    <mergeCell ref="A20:E20"/>
    <mergeCell ref="A19:G19"/>
    <mergeCell ref="A18:E18"/>
    <mergeCell ref="A16:E16"/>
    <mergeCell ref="A13:E13"/>
    <mergeCell ref="A14:E14"/>
    <mergeCell ref="A15:G15"/>
    <mergeCell ref="A17:E17"/>
    <mergeCell ref="A25:G25"/>
    <mergeCell ref="A26:G26"/>
    <mergeCell ref="H27:H173"/>
    <mergeCell ref="A23:E23"/>
    <mergeCell ref="A2:H2"/>
    <mergeCell ref="A8:E8"/>
    <mergeCell ref="F4:H4"/>
    <mergeCell ref="F5:F6"/>
    <mergeCell ref="G5:H5"/>
    <mergeCell ref="A4:E6"/>
    <mergeCell ref="A7:G7"/>
    <mergeCell ref="A21:G21"/>
    <mergeCell ref="A24:G24"/>
    <mergeCell ref="A22:E22"/>
    <mergeCell ref="A9:E9"/>
    <mergeCell ref="A10:E10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81" orientation="portrait" r:id="rId1"/>
  <headerFooter alignWithMargins="0">
    <oddHeader xml:space="preserve">&amp;C
&amp;R9 sz. melléklet
......../2025.(II.13.)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14</vt:i4>
      </vt:variant>
    </vt:vector>
  </HeadingPairs>
  <TitlesOfParts>
    <vt:vector size="38" baseType="lpstr">
      <vt:lpstr>Bevétel 1.melléklet</vt:lpstr>
      <vt:lpstr>Bevétel Önkormányzat 2. </vt:lpstr>
      <vt:lpstr>Bevétel Önk.köt.fel.3.</vt:lpstr>
      <vt:lpstr>Bevétel önk.önként váll.4.</vt:lpstr>
      <vt:lpstr>Bevétel Polg.Hivatal 5. </vt:lpstr>
      <vt:lpstr>Bev. Polg.Hiv. köt.fel. 6.</vt:lpstr>
      <vt:lpstr>Bevétel Könyvtár-Műv.h. 7.</vt:lpstr>
      <vt:lpstr>Bev.Könyvt.Műv.h.köt.fel.8.</vt:lpstr>
      <vt:lpstr>Támogatás 9.</vt:lpstr>
      <vt:lpstr>Kiadások 10. m.</vt:lpstr>
      <vt:lpstr>önkormányzat kiadásai 11. </vt:lpstr>
      <vt:lpstr>önk.köt.fel.kiadásai 12.</vt:lpstr>
      <vt:lpstr>Önk.önként.váll.fel.kiad.13.</vt:lpstr>
      <vt:lpstr>Polg.Hivatal kiadásai 14.</vt:lpstr>
      <vt:lpstr>Polg.Hiv.köt.fel.kiad.15.mell.</vt:lpstr>
      <vt:lpstr>Könyvtár és Műv.H. kiadásai 16.</vt:lpstr>
      <vt:lpstr>Könyvt.és Műv.H.köt.fel.k.17.</vt:lpstr>
      <vt:lpstr>Működési kiadások 18.</vt:lpstr>
      <vt:lpstr>Felhalmozás 19.</vt:lpstr>
      <vt:lpstr>Mérleg 20. m.</vt:lpstr>
      <vt:lpstr>Előirányzat felh. 21.</vt:lpstr>
      <vt:lpstr>mérleg 3 éves 22.mell.</vt:lpstr>
      <vt:lpstr>Tartalék 23. mell.</vt:lpstr>
      <vt:lpstr>Saját bevétel 50% 24.mell.</vt:lpstr>
      <vt:lpstr>'Támogatás 9.'!Nyomtatási_cím</vt:lpstr>
      <vt:lpstr>'Bev. Polg.Hiv. köt.fel. 6.'!Nyomtatási_terület</vt:lpstr>
      <vt:lpstr>Bev.Könyvt.Műv.h.köt.fel.8.!Nyomtatási_terület</vt:lpstr>
      <vt:lpstr>'Bevétel 1.melléklet'!Nyomtatási_terület</vt:lpstr>
      <vt:lpstr>'Bevétel Polg.Hivatal 5. '!Nyomtatási_terület</vt:lpstr>
      <vt:lpstr>'Kiadások 10. m.'!Nyomtatási_terület</vt:lpstr>
      <vt:lpstr>'Mérleg 20. m.'!Nyomtatási_terület</vt:lpstr>
      <vt:lpstr>'mérleg 3 éves 22.mell.'!Nyomtatási_terület</vt:lpstr>
      <vt:lpstr>'önk.köt.fel.kiadásai 12.'!Nyomtatási_terület</vt:lpstr>
      <vt:lpstr>'önkormányzat kiadásai 11. '!Nyomtatási_terület</vt:lpstr>
      <vt:lpstr>Polg.Hiv.köt.fel.kiad.15.mell.!Nyomtatási_terület</vt:lpstr>
      <vt:lpstr>'Polg.Hivatal kiadásai 14.'!Nyomtatási_terület</vt:lpstr>
      <vt:lpstr>'Támogatás 9.'!Nyomtatási_terület</vt:lpstr>
      <vt:lpstr>'Tartalék 23. mell.'!Nyomtatási_terület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2025-02-06T10:42:13Z</cp:lastPrinted>
  <dcterms:created xsi:type="dcterms:W3CDTF">1999-11-19T07:39:00Z</dcterms:created>
  <dcterms:modified xsi:type="dcterms:W3CDTF">2025-02-06T10:42:26Z</dcterms:modified>
</cp:coreProperties>
</file>