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3256" windowHeight="11580" firstSheet="17" activeTab="20"/>
  </bookViews>
  <sheets>
    <sheet name="Bevétel 1.melléklet" sheetId="162" r:id="rId1"/>
    <sheet name="Bevétel Önkormányzat 2. " sheetId="99" r:id="rId2"/>
    <sheet name="Bevétel Önk.köt.fel.3." sheetId="145" r:id="rId3"/>
    <sheet name="Bevétel önk.önként váll.4." sheetId="151" r:id="rId4"/>
    <sheet name="Bevétel Polg.Hivatal 5. " sheetId="100" r:id="rId5"/>
    <sheet name="Bev. Polg.Hiv. köt.fel. 6." sheetId="146" r:id="rId6"/>
    <sheet name="Bevétel Könyvtár-Műv.h. 7." sheetId="101" r:id="rId7"/>
    <sheet name="Bev.Könyvt.Műv.h.köt.fel.8." sheetId="119" r:id="rId8"/>
    <sheet name="Támogatás 9." sheetId="58" r:id="rId9"/>
    <sheet name="Kiadások 10. m." sheetId="163" r:id="rId10"/>
    <sheet name="önkormányzat kiadásai 11. " sheetId="159" r:id="rId11"/>
    <sheet name="önk.köt.fel.kiadásai 12." sheetId="147" r:id="rId12"/>
    <sheet name="Önk.önként.váll.fel.kiad.13." sheetId="150" r:id="rId13"/>
    <sheet name="Polg.Hivatal kiadásai 14." sheetId="73" r:id="rId14"/>
    <sheet name="Polg.Hiv.köt.fel.kiad.15.mell." sheetId="140" r:id="rId15"/>
    <sheet name="Könyvtár és Műv.H. kiadásai 16." sheetId="83" r:id="rId16"/>
    <sheet name="Könyvt.és Műv.H.köt.fel.k.17." sheetId="142" r:id="rId17"/>
    <sheet name="Működési kiadások 18." sheetId="72" r:id="rId18"/>
    <sheet name="Felhalmozás 19." sheetId="137" r:id="rId19"/>
    <sheet name="Mérleg 20. m." sheetId="164" r:id="rId20"/>
    <sheet name="Előirányzat felh. 21." sheetId="155" r:id="rId21"/>
    <sheet name="mérleg 3 éves 22.mell." sheetId="165" r:id="rId22"/>
    <sheet name="Tartalék 23. mell." sheetId="81" r:id="rId23"/>
  </sheets>
  <definedNames>
    <definedName name="_xlnm.Print_Titles" localSheetId="8">'Támogatás 9.'!$4:$6</definedName>
    <definedName name="_xlnm.Print_Area" localSheetId="5">'Bev. Polg.Hiv. köt.fel. 6.'!$A$1:$J$9</definedName>
    <definedName name="_xlnm.Print_Area" localSheetId="7">Bev.Könyvt.Műv.h.köt.fel.8.!$A$1:$J$12</definedName>
    <definedName name="_xlnm.Print_Area" localSheetId="0">'Bevétel 1.melléklet'!$A$1:$E$45</definedName>
    <definedName name="_xlnm.Print_Area" localSheetId="4">'Bevétel Polg.Hivatal 5. '!$A$1:$J$11</definedName>
    <definedName name="_xlnm.Print_Area" localSheetId="9">'Kiadások 10. m.'!$A$1:$F$28</definedName>
    <definedName name="_xlnm.Print_Area" localSheetId="19">'Mérleg 20. m.'!$A$1:$D$66</definedName>
    <definedName name="_xlnm.Print_Area" localSheetId="21">'mérleg 3 éves 22.mell.'!$A$1:$E$36</definedName>
    <definedName name="_xlnm.Print_Area" localSheetId="11">'önk.köt.fel.kiadásai 12.'!$A$1:$L$25</definedName>
    <definedName name="_xlnm.Print_Area" localSheetId="10">'önkormányzat kiadásai 11. '!$A$1:$L$33</definedName>
    <definedName name="_xlnm.Print_Area" localSheetId="14">Polg.Hiv.köt.fel.kiad.15.mell.!$A$1:$L$11</definedName>
    <definedName name="_xlnm.Print_Area" localSheetId="13">'Polg.Hivatal kiadásai 14.'!$A$1:$L$13</definedName>
    <definedName name="_xlnm.Print_Area" localSheetId="8">'Támogatás 9.'!$A$4:$H$21</definedName>
    <definedName name="_xlnm.Print_Area" localSheetId="22">'Tartalék 23. mell.'!$A$1:$H$17</definedName>
  </definedNames>
  <calcPr calcId="145621"/>
</workbook>
</file>

<file path=xl/calcChain.xml><?xml version="1.0" encoding="utf-8"?>
<calcChain xmlns="http://schemas.openxmlformats.org/spreadsheetml/2006/main">
  <c r="H13" i="81" l="1"/>
  <c r="D10" i="165"/>
  <c r="D11" i="165"/>
  <c r="D28" i="165"/>
  <c r="D26" i="165" s="1"/>
  <c r="D14" i="165"/>
  <c r="B16" i="165"/>
  <c r="B14" i="165"/>
  <c r="O29" i="155"/>
  <c r="D10" i="164"/>
  <c r="D14" i="164"/>
  <c r="D9" i="164"/>
  <c r="D8" i="164"/>
  <c r="D40" i="164"/>
  <c r="D52" i="164"/>
  <c r="D64" i="164" s="1"/>
  <c r="D65" i="164" s="1"/>
  <c r="D60" i="164"/>
  <c r="D59" i="164" s="1"/>
  <c r="D62" i="164"/>
  <c r="D54" i="164"/>
  <c r="D61" i="164"/>
  <c r="D25" i="137"/>
  <c r="D10" i="137"/>
  <c r="F23" i="72"/>
  <c r="F22" i="72"/>
  <c r="C29" i="72"/>
  <c r="L13" i="150"/>
  <c r="E29" i="147"/>
  <c r="L29" i="147" s="1"/>
  <c r="C24" i="147"/>
  <c r="C31" i="147" s="1"/>
  <c r="B24" i="147"/>
  <c r="K31" i="147"/>
  <c r="J31" i="147"/>
  <c r="I31" i="147"/>
  <c r="H31" i="147"/>
  <c r="G31" i="147"/>
  <c r="D31" i="147"/>
  <c r="L30" i="147"/>
  <c r="L28" i="147"/>
  <c r="L27" i="147"/>
  <c r="L26" i="147"/>
  <c r="L25" i="147"/>
  <c r="L23" i="147"/>
  <c r="L22" i="147"/>
  <c r="L21" i="147"/>
  <c r="L20" i="147"/>
  <c r="L19" i="147"/>
  <c r="L18" i="147"/>
  <c r="L17" i="147"/>
  <c r="L16" i="147"/>
  <c r="F15" i="147"/>
  <c r="L15" i="147" s="1"/>
  <c r="L14" i="147"/>
  <c r="L13" i="147"/>
  <c r="L12" i="147"/>
  <c r="L11" i="147"/>
  <c r="L10" i="147"/>
  <c r="L9" i="147"/>
  <c r="L8" i="147"/>
  <c r="B12" i="163"/>
  <c r="B23" i="163"/>
  <c r="E31" i="147" l="1"/>
  <c r="L24" i="147"/>
  <c r="B31" i="147"/>
  <c r="F31" i="147"/>
  <c r="K10" i="142"/>
  <c r="J10" i="142"/>
  <c r="I10" i="142"/>
  <c r="H10" i="142"/>
  <c r="G10" i="142"/>
  <c r="F10" i="142"/>
  <c r="E10" i="142"/>
  <c r="D10" i="142"/>
  <c r="C10" i="142"/>
  <c r="B10" i="142"/>
  <c r="L9" i="142"/>
  <c r="L8" i="142"/>
  <c r="L10" i="142" s="1"/>
  <c r="K13" i="140"/>
  <c r="J13" i="140"/>
  <c r="I13" i="140"/>
  <c r="H13" i="140"/>
  <c r="G13" i="140"/>
  <c r="F13" i="140"/>
  <c r="E13" i="140"/>
  <c r="D13" i="140"/>
  <c r="C13" i="140"/>
  <c r="B13" i="140"/>
  <c r="L12" i="140"/>
  <c r="L11" i="140"/>
  <c r="L10" i="140"/>
  <c r="L13" i="140" s="1"/>
  <c r="C13" i="73"/>
  <c r="D13" i="73"/>
  <c r="E13" i="73"/>
  <c r="F13" i="73"/>
  <c r="G13" i="73"/>
  <c r="H13" i="73"/>
  <c r="I13" i="73"/>
  <c r="J13" i="73"/>
  <c r="K13" i="73"/>
  <c r="B13" i="73"/>
  <c r="L12" i="73"/>
  <c r="L31" i="147" l="1"/>
  <c r="B16" i="163"/>
  <c r="L26" i="159"/>
  <c r="H10" i="58"/>
  <c r="H25" i="145" l="1"/>
  <c r="G25" i="145"/>
  <c r="F25" i="145"/>
  <c r="E25" i="145"/>
  <c r="D25" i="145"/>
  <c r="C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I11" i="145"/>
  <c r="I25" i="145" s="1"/>
  <c r="J10" i="145"/>
  <c r="J9" i="145"/>
  <c r="J8" i="145"/>
  <c r="J23" i="99"/>
  <c r="I11" i="99"/>
  <c r="I12" i="119" l="1"/>
  <c r="H12" i="119"/>
  <c r="G12" i="119"/>
  <c r="F12" i="119"/>
  <c r="D12" i="119"/>
  <c r="C12" i="119"/>
  <c r="B12" i="119"/>
  <c r="E11" i="119"/>
  <c r="E12" i="119" s="1"/>
  <c r="J12" i="119" s="1"/>
  <c r="J10" i="119"/>
  <c r="J9" i="119"/>
  <c r="J8" i="119"/>
  <c r="C12" i="101"/>
  <c r="D12" i="101"/>
  <c r="F12" i="101"/>
  <c r="G12" i="101"/>
  <c r="H12" i="101"/>
  <c r="I12" i="101"/>
  <c r="B12" i="101"/>
  <c r="J8" i="101"/>
  <c r="I12" i="100"/>
  <c r="H12" i="100"/>
  <c r="G12" i="100"/>
  <c r="F12" i="100"/>
  <c r="E12" i="100"/>
  <c r="D12" i="100"/>
  <c r="C12" i="100"/>
  <c r="B12" i="100"/>
  <c r="J11" i="100"/>
  <c r="J10" i="100"/>
  <c r="J9" i="100"/>
  <c r="J8" i="100"/>
  <c r="J12" i="100" s="1"/>
  <c r="J11" i="146"/>
  <c r="C12" i="146"/>
  <c r="D12" i="146"/>
  <c r="E12" i="146"/>
  <c r="F12" i="146"/>
  <c r="G12" i="146"/>
  <c r="H12" i="146"/>
  <c r="I12" i="146"/>
  <c r="B12" i="146"/>
  <c r="J10" i="146"/>
  <c r="J9" i="146"/>
  <c r="J8" i="146"/>
  <c r="J11" i="119" l="1"/>
  <c r="J12" i="146"/>
  <c r="F28" i="155"/>
  <c r="B28" i="155"/>
  <c r="I14" i="155"/>
  <c r="N15" i="155"/>
  <c r="F15" i="155"/>
  <c r="H10" i="155"/>
  <c r="D11" i="164"/>
  <c r="C17" i="72"/>
  <c r="C20" i="72"/>
  <c r="F8" i="150" l="1"/>
  <c r="B14" i="163"/>
  <c r="F10" i="159"/>
  <c r="F13" i="159"/>
  <c r="D25" i="165" l="1"/>
  <c r="D22" i="164" l="1"/>
  <c r="D24" i="164"/>
  <c r="D26" i="164"/>
  <c r="C33" i="72"/>
  <c r="C32" i="72"/>
  <c r="F32" i="72" s="1"/>
  <c r="C15" i="72"/>
  <c r="C18" i="163"/>
  <c r="D18" i="163"/>
  <c r="B17" i="163"/>
  <c r="B13" i="165" l="1"/>
  <c r="B12" i="165"/>
  <c r="D53" i="164"/>
  <c r="D51" i="164"/>
  <c r="D23" i="164"/>
  <c r="D7" i="164"/>
  <c r="D6" i="164" s="1"/>
  <c r="B10" i="155" s="1"/>
  <c r="D24" i="163"/>
  <c r="C24" i="163"/>
  <c r="C27" i="163" s="1"/>
  <c r="E23" i="163"/>
  <c r="E22" i="163"/>
  <c r="D58" i="164" s="1"/>
  <c r="E17" i="163"/>
  <c r="E14" i="163"/>
  <c r="E12" i="163"/>
  <c r="E45" i="162"/>
  <c r="E44" i="162"/>
  <c r="D39" i="164" s="1"/>
  <c r="D16" i="165" s="1"/>
  <c r="E43" i="162"/>
  <c r="E42" i="162"/>
  <c r="E41" i="162"/>
  <c r="D13" i="165" s="1"/>
  <c r="D40" i="162"/>
  <c r="C40" i="162"/>
  <c r="B40" i="162"/>
  <c r="E39" i="162"/>
  <c r="E38" i="162"/>
  <c r="D37" i="162"/>
  <c r="C37" i="162"/>
  <c r="B37" i="162"/>
  <c r="E32" i="162"/>
  <c r="E31" i="162"/>
  <c r="D30" i="162"/>
  <c r="C30" i="162"/>
  <c r="E29" i="162"/>
  <c r="D31" i="164" s="1"/>
  <c r="E28" i="162"/>
  <c r="D30" i="164" s="1"/>
  <c r="E27" i="162"/>
  <c r="D29" i="164" s="1"/>
  <c r="E26" i="162"/>
  <c r="E25" i="162"/>
  <c r="E24" i="162"/>
  <c r="D23" i="162"/>
  <c r="D20" i="162" s="1"/>
  <c r="C23" i="162"/>
  <c r="C20" i="162" s="1"/>
  <c r="B23" i="162"/>
  <c r="B20" i="162" s="1"/>
  <c r="E22" i="162"/>
  <c r="E19" i="162"/>
  <c r="D19" i="164" s="1"/>
  <c r="E18" i="162"/>
  <c r="D18" i="164" s="1"/>
  <c r="D17" i="162"/>
  <c r="C17" i="162"/>
  <c r="B17" i="162"/>
  <c r="E16" i="162"/>
  <c r="E15" i="162"/>
  <c r="E14" i="162"/>
  <c r="E13" i="162"/>
  <c r="E12" i="162"/>
  <c r="E11" i="162"/>
  <c r="E10" i="162"/>
  <c r="E9" i="162"/>
  <c r="D8" i="162"/>
  <c r="D7" i="162" s="1"/>
  <c r="C8" i="162"/>
  <c r="C7" i="162" s="1"/>
  <c r="B8" i="162"/>
  <c r="B11" i="145" s="1"/>
  <c r="J11" i="145" l="1"/>
  <c r="J25" i="145" s="1"/>
  <c r="B25" i="145"/>
  <c r="D24" i="165"/>
  <c r="B14" i="155"/>
  <c r="B15" i="155"/>
  <c r="D12" i="165"/>
  <c r="D17" i="164"/>
  <c r="B11" i="155" s="1"/>
  <c r="C33" i="162"/>
  <c r="C36" i="162"/>
  <c r="C35" i="162" s="1"/>
  <c r="B13" i="155"/>
  <c r="B7" i="162"/>
  <c r="B33" i="162" s="1"/>
  <c r="B11" i="99"/>
  <c r="E16" i="163"/>
  <c r="B15" i="163"/>
  <c r="E15" i="163" s="1"/>
  <c r="B32" i="155" s="1"/>
  <c r="D36" i="162"/>
  <c r="D35" i="162" s="1"/>
  <c r="B28" i="165"/>
  <c r="B33" i="155"/>
  <c r="D63" i="164"/>
  <c r="D9" i="165"/>
  <c r="E40" i="162"/>
  <c r="D38" i="164" s="1"/>
  <c r="B36" i="162"/>
  <c r="B35" i="162" s="1"/>
  <c r="E30" i="162"/>
  <c r="E17" i="162"/>
  <c r="E20" i="162"/>
  <c r="D20" i="164"/>
  <c r="D27" i="163"/>
  <c r="D33" i="162"/>
  <c r="E23" i="162"/>
  <c r="E8" i="162"/>
  <c r="E37" i="162"/>
  <c r="D37" i="164" s="1"/>
  <c r="D27" i="165" s="1"/>
  <c r="D36" i="164" l="1"/>
  <c r="B17" i="155" s="1"/>
  <c r="D21" i="165"/>
  <c r="D29" i="165" s="1"/>
  <c r="F20" i="165" s="1"/>
  <c r="E7" i="162"/>
  <c r="E33" i="162"/>
  <c r="E36" i="162"/>
  <c r="E35" i="162" s="1"/>
  <c r="D35" i="164"/>
  <c r="D17" i="165"/>
  <c r="B12" i="155"/>
  <c r="D66" i="164" l="1"/>
  <c r="D31" i="165"/>
  <c r="C9" i="72" l="1"/>
  <c r="K33" i="159" l="1"/>
  <c r="J33" i="159"/>
  <c r="I33" i="159"/>
  <c r="B21" i="163" s="1"/>
  <c r="E21" i="163" s="1"/>
  <c r="H33" i="159"/>
  <c r="B20" i="163" s="1"/>
  <c r="G33" i="159"/>
  <c r="F33" i="159"/>
  <c r="E33" i="159"/>
  <c r="D33" i="159"/>
  <c r="C33" i="159"/>
  <c r="B33" i="159"/>
  <c r="B9" i="163" s="1"/>
  <c r="L32" i="159"/>
  <c r="L31" i="159"/>
  <c r="L30" i="159"/>
  <c r="L29" i="159"/>
  <c r="L28" i="159"/>
  <c r="L27" i="159"/>
  <c r="L25" i="159"/>
  <c r="L24" i="159"/>
  <c r="L23" i="159"/>
  <c r="L22" i="159"/>
  <c r="L21" i="159"/>
  <c r="L20" i="159"/>
  <c r="L19" i="159"/>
  <c r="L18" i="159"/>
  <c r="L17" i="159"/>
  <c r="L16" i="159"/>
  <c r="L15" i="159"/>
  <c r="L14" i="159"/>
  <c r="L13" i="159"/>
  <c r="L12" i="159"/>
  <c r="L11" i="159"/>
  <c r="L10" i="159"/>
  <c r="L9" i="159"/>
  <c r="L8" i="159"/>
  <c r="L7" i="159"/>
  <c r="L6" i="159"/>
  <c r="B13" i="163" l="1"/>
  <c r="E13" i="163" s="1"/>
  <c r="B11" i="163"/>
  <c r="E11" i="163" s="1"/>
  <c r="B10" i="163"/>
  <c r="E10" i="163" s="1"/>
  <c r="E9" i="163"/>
  <c r="E20" i="163"/>
  <c r="B24" i="163"/>
  <c r="E24" i="163" s="1"/>
  <c r="C14" i="72"/>
  <c r="C12" i="72"/>
  <c r="C13" i="72"/>
  <c r="L33" i="159"/>
  <c r="E18" i="163" l="1"/>
  <c r="E27" i="163" s="1"/>
  <c r="B18" i="163"/>
  <c r="B27" i="163" s="1"/>
  <c r="H14" i="155" l="1"/>
  <c r="O14" i="155" s="1"/>
  <c r="E12" i="155"/>
  <c r="J17" i="99"/>
  <c r="J12" i="99"/>
  <c r="H21" i="58"/>
  <c r="H19" i="58"/>
  <c r="F24" i="72" l="1"/>
  <c r="D27" i="155" l="1"/>
  <c r="E27" i="155"/>
  <c r="F27" i="155"/>
  <c r="G27" i="155"/>
  <c r="H27" i="155"/>
  <c r="I27" i="155"/>
  <c r="J27" i="155"/>
  <c r="K27" i="155"/>
  <c r="L27" i="155"/>
  <c r="M27" i="155"/>
  <c r="C27" i="155"/>
  <c r="M25" i="155"/>
  <c r="J25" i="155"/>
  <c r="K25" i="155"/>
  <c r="L25" i="155"/>
  <c r="H25" i="155"/>
  <c r="I25" i="155"/>
  <c r="G25" i="155"/>
  <c r="F25" i="155"/>
  <c r="E25" i="155"/>
  <c r="D25" i="155"/>
  <c r="C25" i="155"/>
  <c r="O11" i="155" l="1"/>
  <c r="O12" i="155"/>
  <c r="O13" i="155"/>
  <c r="O15" i="155"/>
  <c r="O17" i="155"/>
  <c r="M34" i="155" l="1"/>
  <c r="L34" i="155"/>
  <c r="K34" i="155"/>
  <c r="J34" i="155"/>
  <c r="I34" i="155"/>
  <c r="H34" i="155"/>
  <c r="G34" i="155"/>
  <c r="F34" i="155"/>
  <c r="E34" i="155"/>
  <c r="O33" i="155"/>
  <c r="O31" i="155"/>
  <c r="O30" i="155"/>
  <c r="O28" i="155"/>
  <c r="N18" i="155"/>
  <c r="M18" i="155"/>
  <c r="L18" i="155"/>
  <c r="K18" i="155"/>
  <c r="J18" i="155"/>
  <c r="I18" i="155"/>
  <c r="H18" i="155"/>
  <c r="G18" i="155"/>
  <c r="F18" i="155"/>
  <c r="E18" i="155"/>
  <c r="D18" i="155"/>
  <c r="O10" i="155"/>
  <c r="C18" i="155" l="1"/>
  <c r="O18" i="155"/>
  <c r="D40" i="137" l="1"/>
  <c r="C30" i="72"/>
  <c r="B25" i="165" l="1"/>
  <c r="D56" i="164"/>
  <c r="B29" i="155"/>
  <c r="H23" i="58" l="1"/>
  <c r="B27" i="155" l="1"/>
  <c r="N27" i="155" s="1"/>
  <c r="O27" i="155" s="1"/>
  <c r="D12" i="72" l="1"/>
  <c r="D13" i="72"/>
  <c r="L11" i="73" l="1"/>
  <c r="C12" i="151" l="1"/>
  <c r="D12" i="151"/>
  <c r="E12" i="151"/>
  <c r="F12" i="151"/>
  <c r="G12" i="151"/>
  <c r="H12" i="151"/>
  <c r="I12" i="151"/>
  <c r="B12" i="151"/>
  <c r="J11" i="151" l="1"/>
  <c r="H15" i="58" l="1"/>
  <c r="L14" i="150" l="1"/>
  <c r="F33" i="72" l="1"/>
  <c r="F31" i="72"/>
  <c r="F19" i="72"/>
  <c r="F18" i="72"/>
  <c r="D7" i="72"/>
  <c r="E7" i="72"/>
  <c r="C7" i="72"/>
  <c r="C34" i="72" s="1"/>
  <c r="J8" i="99" l="1"/>
  <c r="J10" i="99" l="1"/>
  <c r="D57" i="164" l="1"/>
  <c r="B26" i="165"/>
  <c r="B29" i="165" s="1"/>
  <c r="B30" i="155"/>
  <c r="H18" i="58" l="1"/>
  <c r="H20" i="58"/>
  <c r="H24" i="58" l="1"/>
  <c r="H7" i="58"/>
  <c r="J10" i="151"/>
  <c r="J9" i="151"/>
  <c r="C28" i="99" l="1"/>
  <c r="D28" i="99"/>
  <c r="E28" i="99"/>
  <c r="F28" i="99"/>
  <c r="G28" i="99"/>
  <c r="H28" i="99"/>
  <c r="I28" i="99"/>
  <c r="J25" i="99"/>
  <c r="J19" i="99"/>
  <c r="J13" i="99"/>
  <c r="F11" i="72" l="1"/>
  <c r="L11" i="150" l="1"/>
  <c r="J8" i="151" l="1"/>
  <c r="J12" i="151" s="1"/>
  <c r="K15" i="150"/>
  <c r="K33" i="147" s="1"/>
  <c r="J15" i="150"/>
  <c r="J33" i="147" s="1"/>
  <c r="I15" i="150"/>
  <c r="I33" i="147" s="1"/>
  <c r="H15" i="150"/>
  <c r="H33" i="147" s="1"/>
  <c r="G15" i="150"/>
  <c r="G33" i="147" s="1"/>
  <c r="F15" i="150"/>
  <c r="F33" i="147" s="1"/>
  <c r="E15" i="150"/>
  <c r="E33" i="147" s="1"/>
  <c r="D15" i="150"/>
  <c r="D33" i="147" s="1"/>
  <c r="C15" i="150"/>
  <c r="C33" i="147" s="1"/>
  <c r="B15" i="150"/>
  <c r="B33" i="147" s="1"/>
  <c r="L12" i="150"/>
  <c r="L10" i="150"/>
  <c r="L9" i="150"/>
  <c r="L8" i="150"/>
  <c r="L15" i="150" l="1"/>
  <c r="L33" i="147" s="1"/>
  <c r="F26" i="72" l="1"/>
  <c r="F16" i="72"/>
  <c r="J26" i="99" l="1"/>
  <c r="J21" i="99" l="1"/>
  <c r="J22" i="99"/>
  <c r="J16" i="99"/>
  <c r="L10" i="73" l="1"/>
  <c r="L13" i="73" s="1"/>
  <c r="B28" i="99" l="1"/>
  <c r="L8" i="83" l="1"/>
  <c r="L9" i="83"/>
  <c r="J9" i="99"/>
  <c r="J11" i="99"/>
  <c r="J14" i="99"/>
  <c r="J15" i="99"/>
  <c r="J18" i="99"/>
  <c r="J20" i="99"/>
  <c r="J24" i="99"/>
  <c r="J27" i="99"/>
  <c r="D15" i="72"/>
  <c r="E15" i="72"/>
  <c r="F29" i="72"/>
  <c r="F25" i="72"/>
  <c r="F27" i="72"/>
  <c r="F14" i="72"/>
  <c r="B26" i="155" s="1"/>
  <c r="N26" i="155" s="1"/>
  <c r="O26" i="155" s="1"/>
  <c r="F8" i="72"/>
  <c r="D47" i="164" s="1"/>
  <c r="F9" i="72"/>
  <c r="F10" i="72"/>
  <c r="D48" i="164" s="1"/>
  <c r="F17" i="72"/>
  <c r="F20" i="72"/>
  <c r="F21" i="72"/>
  <c r="F28" i="72"/>
  <c r="D30" i="72"/>
  <c r="E30" i="72"/>
  <c r="C10" i="83"/>
  <c r="E12" i="72" s="1"/>
  <c r="F12" i="72" s="1"/>
  <c r="D10" i="83"/>
  <c r="E13" i="72" s="1"/>
  <c r="F13" i="72" s="1"/>
  <c r="E10" i="83"/>
  <c r="F10" i="83"/>
  <c r="G10" i="83"/>
  <c r="H10" i="83"/>
  <c r="I10" i="83"/>
  <c r="J10" i="83"/>
  <c r="K10" i="83"/>
  <c r="B10" i="83"/>
  <c r="J9" i="101"/>
  <c r="J10" i="101"/>
  <c r="E11" i="101"/>
  <c r="J11" i="101" l="1"/>
  <c r="E12" i="101"/>
  <c r="J12" i="101" s="1"/>
  <c r="B10" i="165"/>
  <c r="D49" i="164"/>
  <c r="B11" i="165"/>
  <c r="D50" i="164"/>
  <c r="D46" i="164"/>
  <c r="B25" i="155"/>
  <c r="N25" i="155" s="1"/>
  <c r="O25" i="155" s="1"/>
  <c r="D32" i="155"/>
  <c r="O32" i="155" s="1"/>
  <c r="B24" i="155"/>
  <c r="N24" i="155" s="1"/>
  <c r="J28" i="99"/>
  <c r="E34" i="72"/>
  <c r="F15" i="72"/>
  <c r="F7" i="72"/>
  <c r="B9" i="165" s="1"/>
  <c r="L10" i="83"/>
  <c r="D34" i="72"/>
  <c r="F30" i="72"/>
  <c r="B17" i="165" l="1"/>
  <c r="B31" i="165" s="1"/>
  <c r="B23" i="155"/>
  <c r="O24" i="155"/>
  <c r="F34" i="72"/>
  <c r="B18" i="155" l="1"/>
  <c r="D23" i="155"/>
  <c r="D34" i="155" s="1"/>
  <c r="C23" i="155"/>
  <c r="B34" i="155"/>
  <c r="N23" i="155" l="1"/>
  <c r="N34" i="155" s="1"/>
  <c r="C34" i="155"/>
  <c r="O23" i="155" l="1"/>
  <c r="O34" i="155" s="1"/>
</calcChain>
</file>

<file path=xl/sharedStrings.xml><?xml version="1.0" encoding="utf-8"?>
<sst xmlns="http://schemas.openxmlformats.org/spreadsheetml/2006/main" count="871" uniqueCount="376">
  <si>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</si>
  <si>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</si>
  <si>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</si>
  <si>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</si>
  <si>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</si>
  <si>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</si>
  <si>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</si>
  <si>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</si>
  <si>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</si>
  <si>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</si>
  <si>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</si>
  <si>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</si>
  <si>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</si>
  <si>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</si>
  <si>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</si>
  <si>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</si>
  <si>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mutató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</si>
  <si>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</si>
  <si>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</si>
  <si>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</si>
  <si>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</si>
  <si>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</si>
  <si>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</si>
  <si>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</si>
  <si>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</si>
  <si>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</si>
  <si>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>hozzájárulás</t>
  </si>
  <si>
    <t>összege Ft</t>
  </si>
  <si>
    <t>Támogatási jogcím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</si>
  <si>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</si>
  <si>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</si>
  <si>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</si>
  <si>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</si>
  <si>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</si>
  <si>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</si>
  <si>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</si>
  <si>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</si>
  <si>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</si>
  <si>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</si>
  <si>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</si>
  <si>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</si>
  <si>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</si>
  <si>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</si>
  <si>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</si>
  <si>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</si>
  <si>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</si>
  <si>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</si>
  <si>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</si>
  <si>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</si>
  <si>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</si>
  <si>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</si>
  <si>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</si>
  <si>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</si>
  <si>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</si>
  <si>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</si>
  <si>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</si>
  <si>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</si>
  <si>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</si>
  <si>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</si>
  <si>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KIMUTATÁS</t>
  </si>
  <si>
    <t>évre tervezett tartalékokról</t>
  </si>
  <si>
    <t>Tartalék összesen:</t>
  </si>
  <si>
    <t>Tárkányi Béla Könyvtár és Művelődési Ház összesen:</t>
  </si>
  <si>
    <t>Egyeki Szöghatár Nonprofit Kft.</t>
  </si>
  <si>
    <t>25.</t>
  </si>
  <si>
    <t>26.</t>
  </si>
  <si>
    <t>27.</t>
  </si>
  <si>
    <t>Önkormányzati Tűzoltóság</t>
  </si>
  <si>
    <t>Önkormányzati támogatás összesen: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</si>
  <si>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</si>
  <si>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</si>
  <si>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</si>
  <si>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</si>
  <si>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</si>
  <si>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</si>
  <si>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</si>
  <si>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</si>
  <si>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</si>
  <si>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</si>
  <si>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</si>
  <si>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</si>
  <si>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</si>
  <si>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</si>
  <si>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</si>
  <si>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</si>
  <si>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</si>
  <si>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</si>
  <si>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</si>
  <si>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</si>
  <si>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</si>
  <si>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</si>
  <si>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</si>
  <si>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</si>
  <si>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</si>
  <si>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</si>
  <si>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</si>
  <si>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</si>
  <si>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</si>
  <si>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</si>
  <si>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</si>
  <si>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</si>
  <si>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</si>
  <si>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</si>
  <si>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</si>
  <si>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</si>
  <si>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</si>
  <si>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</si>
  <si>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082044 Könyvtári szolgáltatások</t>
  </si>
  <si>
    <t>082063 Múzeumi, kiállítási tevékenység</t>
  </si>
  <si>
    <t>082091 Közművelődési- közösségi és társadalmi részvétel fejlesztése</t>
  </si>
  <si>
    <t>12 hó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</si>
  <si>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</si>
  <si>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</si>
  <si>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</si>
  <si>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</si>
  <si>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</si>
  <si>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</si>
  <si>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</si>
  <si>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</si>
  <si>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</si>
  <si>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</si>
  <si>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</si>
  <si>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</si>
  <si>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</si>
  <si>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</si>
  <si>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</si>
  <si>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</si>
  <si>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</si>
  <si>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072111 Háziorvosi alapellátás</t>
  </si>
  <si>
    <t>072210 Járóbetegek gyógyító szakellátása</t>
  </si>
  <si>
    <t>107060 Egyéb szociális pénzbeni ellátások, tám-k</t>
  </si>
  <si>
    <t>K2. Munkaadókat terhelő járulékok és szociális hozzájárulási adó</t>
  </si>
  <si>
    <t>K5. Egyéb működési célú kiadások (tartalék nélkül)</t>
  </si>
  <si>
    <t>K5. Egyéb működési célú kiadások</t>
  </si>
  <si>
    <t>ebből: tartalék (működési)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</si>
  <si>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</si>
  <si>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</si>
  <si>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</si>
  <si>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</si>
  <si>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</si>
  <si>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</si>
  <si>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</si>
  <si>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</si>
  <si>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</si>
  <si>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Polgárőrség</t>
  </si>
  <si>
    <t>Kormányzati funkció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</si>
  <si>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</si>
  <si>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</si>
  <si>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</si>
  <si>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</si>
  <si>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</si>
  <si>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</si>
  <si>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</si>
  <si>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</si>
  <si>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</si>
  <si>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</si>
  <si>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</si>
  <si>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</si>
  <si>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</si>
  <si>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</si>
  <si>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</si>
  <si>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</si>
  <si>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</si>
  <si>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</si>
  <si>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</si>
  <si>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</si>
  <si>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</si>
  <si>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</si>
  <si>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</si>
  <si>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B8192. Rövid lejáratú kölcsönök bevételei</t>
  </si>
  <si>
    <t>104060 A gyermekek, fiatalok és családok életmin.jav.</t>
  </si>
  <si>
    <t xml:space="preserve">   ebből: választott tisztségviselők juttatásai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</si>
  <si>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</si>
  <si>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</si>
  <si>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</si>
  <si>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</si>
  <si>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</si>
  <si>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</si>
  <si>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</si>
  <si>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</si>
  <si>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</si>
  <si>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</si>
  <si>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</si>
  <si>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</si>
  <si>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</si>
  <si>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</si>
  <si>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</si>
  <si>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</si>
  <si>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B.14. Működési célú visszatérítendő támogatások, kölcsönök visszatérülése államháztartáson belülről</t>
  </si>
  <si>
    <t>Fajlagos összeg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</si>
  <si>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</si>
  <si>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</si>
  <si>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</si>
  <si>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</si>
  <si>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</si>
  <si>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</si>
  <si>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</si>
  <si>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Balmazújvárosi Többcélú Társulás</t>
  </si>
  <si>
    <t>Elvonások és befizetések</t>
  </si>
  <si>
    <t>084031 Civil szervezetek támogatása</t>
  </si>
  <si>
    <t>B14. Működési célú visszatérítendő támogatások, kölcsönök visszatérülése államháztartáson belülről</t>
  </si>
  <si>
    <t>Működésképtelen önkormányzatok egyéb támogatása</t>
  </si>
  <si>
    <t>K513. Tartalékok (felhalmozási)</t>
  </si>
  <si>
    <t>Ebből: K914 Államháztartáson belüli megelőlegezések visszafizetése</t>
  </si>
  <si>
    <t xml:space="preserve">            maradvány igénybevétel</t>
  </si>
  <si>
    <t>ebből: maradvány igénybevétel</t>
  </si>
  <si>
    <t>Államháztartáson belüli megelőlegezés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</si>
  <si>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</si>
  <si>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</si>
  <si>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</si>
  <si>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adatok forintban</t>
  </si>
  <si>
    <t>018030 Támogatási célú finanszírozási műveletek</t>
  </si>
  <si>
    <t xml:space="preserve">K513. Tartalék </t>
  </si>
  <si>
    <t>K5. Felhalmozási célú tartalék</t>
  </si>
  <si>
    <t>Adójellegű bevételek</t>
  </si>
  <si>
    <t>B31. Magánszemélyek jövedelemadói</t>
  </si>
  <si>
    <t>K513. Tartalékok</t>
  </si>
  <si>
    <t>K513. Tartalékok (működési)</t>
  </si>
  <si>
    <t>ebből: felhalmozási célú hitelfelvétel</t>
  </si>
  <si>
    <t xml:space="preserve"> ebből K914. Államháztartáson belüli megelőlegezések</t>
  </si>
  <si>
    <t>B.15.Működési célú visszatérítendő támogatások, kölcsönök igénybevétele államháztartáson belülről</t>
  </si>
  <si>
    <t>2. Egyeki Polgármesteri Hivatal</t>
  </si>
  <si>
    <t>3. Tárkányi Béla Könytár és Művelődési ház</t>
  </si>
  <si>
    <t>1. Egyek Nagyközség Önkormányzata</t>
  </si>
  <si>
    <t>Működési kiadások</t>
  </si>
  <si>
    <t>Egyek Nagyközség Önkormányzat Felújítási kiadásai célonként</t>
  </si>
  <si>
    <t>045120 Út- autópálya építés</t>
  </si>
  <si>
    <t>072210 Járóbeteg gygyító szakellátása</t>
  </si>
  <si>
    <t>Településrendezési terv készítés</t>
  </si>
  <si>
    <t>Kétöklű Szociális Szövetkezet működési támogatása</t>
  </si>
  <si>
    <t>Polgármesteri Hivatal: egyéb tárgyi eszközök beszerzése</t>
  </si>
  <si>
    <t>Polgármesteri Hivatal: informatikai eszközök beszerzése</t>
  </si>
  <si>
    <t>107080 Esélyegyenlőség elősegítését célzó tevékenységek és programok</t>
  </si>
  <si>
    <t xml:space="preserve">Sorszám  </t>
  </si>
  <si>
    <t>B36. Egyéb közhatalmi bevételek (bírság, pótlék, mezőőri díj, talajterhelési díj)</t>
  </si>
  <si>
    <t>K915. Központi irányítószervi támogatás</t>
  </si>
  <si>
    <t>ebből: K914. Államháztartáson belüli megelőlegezések visszafizetése</t>
  </si>
  <si>
    <t>2024. évi előirányzat</t>
  </si>
  <si>
    <t>B8112. Rövid lejáratú hitelek, kölcsönök felvétele</t>
  </si>
  <si>
    <t>041233 Hosszabb időtartamú közfoglalkoztatás</t>
  </si>
  <si>
    <t>047120 Piac üzemeltetése</t>
  </si>
  <si>
    <t>107060 Egyéb szociális pénzbeni és természetbeni ellátások</t>
  </si>
  <si>
    <t>Önkormányzati Hivatal működésének támogatása (kiegészítéssel növelt összeg)</t>
  </si>
  <si>
    <t>Egyéb kötelező önkormányzati feladatok támogatása</t>
  </si>
  <si>
    <t>Lakott külterülettel kapcsolatos feladatok támogatása</t>
  </si>
  <si>
    <t xml:space="preserve">Szünidei étkeztetés támogatása </t>
  </si>
  <si>
    <t>Falugondnoki vagy tanyagondnoki szolgáltatás</t>
  </si>
  <si>
    <t>A telpülési önkormányzatok szociális és gyermekjóléti feladatainak támogatása</t>
  </si>
  <si>
    <t>A települési önkormányzatok kulturális feladatainak támogatása</t>
  </si>
  <si>
    <t>A települési önkormányzatok gyermekétkeztetési feladatainak támogatása</t>
  </si>
  <si>
    <t>A telpülési önkormányzatok működésének általános támogatása</t>
  </si>
  <si>
    <t>Zöldterület-gazdálkodással kapcsolatos feladatok ell.tám.</t>
  </si>
  <si>
    <t>Közvilágítás fenntartásának támogatása</t>
  </si>
  <si>
    <t>Köztemető fenntartásával kapcsolatos feladatok támogatása</t>
  </si>
  <si>
    <t>Közutak fenntartásának támogatása</t>
  </si>
  <si>
    <t>ebből: K9112. Likviditási célú hitelek, kölcsönök törlesztése pénzügyi vállalkozásnak</t>
  </si>
  <si>
    <t>BURSA támogatás</t>
  </si>
  <si>
    <t>Egyeki Sportbarátok Sport Egyesülete támogatása</t>
  </si>
  <si>
    <t>Visszatérítendő krízis támogatás</t>
  </si>
  <si>
    <t>Polgármesteri Hivatal: immateriális javak beszerzése</t>
  </si>
  <si>
    <t>082042</t>
  </si>
  <si>
    <t>Szennyvízközmű vagyon fejlesztése</t>
  </si>
  <si>
    <t>Ivóvízközmű vagyon fejlesztés</t>
  </si>
  <si>
    <t>045120</t>
  </si>
  <si>
    <t xml:space="preserve"> forintban </t>
  </si>
  <si>
    <t>Települési önkormányzatok szociális eladatainak egyéb támogatása</t>
  </si>
  <si>
    <t xml:space="preserve">Települési önkormányzatok kulturális feladatainak támogatása </t>
  </si>
  <si>
    <t xml:space="preserve">2023. Előirányzat 
Önkormányzat </t>
  </si>
  <si>
    <t>K5. Egyéb működési célú kiadások (tartalékkal együtt)</t>
  </si>
  <si>
    <t>072210 Járóbeteg gyógyító szakellátása</t>
  </si>
  <si>
    <t>2023. ÉV</t>
  </si>
  <si>
    <t>Települési önkormányzatok kulturális feladatainak bértámogatása</t>
  </si>
  <si>
    <t>062020</t>
  </si>
  <si>
    <t>2023. Évi Költségvetési kiadások összesen</t>
  </si>
  <si>
    <t>2023. évi Költségvetési bevételek összesen</t>
  </si>
  <si>
    <t>K512. Tartalék (működési, felhalmozási)</t>
  </si>
  <si>
    <t>ebből: működési célú hitelfelvétel</t>
  </si>
  <si>
    <t xml:space="preserve">2024. Előirányzat  Egyek Nagyközség Önkormányzata </t>
  </si>
  <si>
    <t xml:space="preserve">2024. Előirányzat 
Egyeki Polgármesteri Hivatal </t>
  </si>
  <si>
    <t>2024. Előirányzat 
Tárkányi Béla Könyvt. És Műv.H.</t>
  </si>
  <si>
    <t>2024. Előirányzat 
Összesen:</t>
  </si>
  <si>
    <t>Egyek Nagyközség Önkormányzat és költségvetési szervei 2024. évi  kiadásai kiemelt előirányzatonként</t>
  </si>
  <si>
    <t xml:space="preserve">2024. Előirányzat 
Önkormányzat </t>
  </si>
  <si>
    <t xml:space="preserve">2024. Előirányzat Egyeki Polgármesteri Hivatal </t>
  </si>
  <si>
    <t>2024. Előirányzat Tárkányi Béla Könyvtár és Művelődési Ház</t>
  </si>
  <si>
    <t>Tárkányi Béla Könyvtár és Művelődési Ház 2024. évi tervezett bevételei</t>
  </si>
  <si>
    <t xml:space="preserve">Tárkányi Béla Könyvtár és Művelődési Ház 2024. évi tervezett bevételei kötelező feladatonként </t>
  </si>
  <si>
    <t xml:space="preserve">Egyeki Polgármesteri Hivatal 2024. évi tervezett bevételei </t>
  </si>
  <si>
    <t>2024. évi terv</t>
  </si>
  <si>
    <t>Egyeki Polgármesteri Hivatal 2024. évi tervezett bevételei kötelező feladatonként</t>
  </si>
  <si>
    <t>Egyeki Polgármesteri Hivatal 2024. évi tervezett kiadásai feladatonként</t>
  </si>
  <si>
    <t>Egyeki Polgármesteri Hivatal 2024. évi tervezett kiadásai kötelező feladatonként</t>
  </si>
  <si>
    <t>Tárkányi Béla Könyvtár és Művelődési Ház 2024. évi tervezett kiadásai feladatonként</t>
  </si>
  <si>
    <t>Tárkányi Béla Könyvtár és Művelődési Ház 2024. évi tervezett kiadásai  kötelező feladatonként</t>
  </si>
  <si>
    <t>Egyek Nagyközség Önkormányzat és költségvetési szervei 2024. évi működési  kiadásai kiemelt előirányzatonként</t>
  </si>
  <si>
    <t>Mozgáskorlátozottak Egyesületének támogatása</t>
  </si>
  <si>
    <t>Látássérültek Egyesületének támogatása</t>
  </si>
  <si>
    <t>Tartalékok</t>
  </si>
  <si>
    <t xml:space="preserve">Egyek Nagyközség Önkormányzatának 2024. évi állami támogatása </t>
  </si>
  <si>
    <t>MINDÖSSZESEN:</t>
  </si>
  <si>
    <t>Egyek Nagyközség Önkormányzatának 2024. évi bevételei</t>
  </si>
  <si>
    <t>Temető parkoló építés</t>
  </si>
  <si>
    <t>Földterület vásárlás (013350): 0934/92 hrsz</t>
  </si>
  <si>
    <t>013320</t>
  </si>
  <si>
    <t>Köztemető: Ravatalozó ajtajának felújítása</t>
  </si>
  <si>
    <t>Önkormányzati tulajdonú ingatlanok (bérlakások) felújítása</t>
  </si>
  <si>
    <t>Könyvtári szolgáltatások:informatikai eszköz beszerzés</t>
  </si>
  <si>
    <t>Könyvtári szolgáltatások: egyéb tárgyi eszköz beszerzés</t>
  </si>
  <si>
    <t>Önkormányzati jogalkotás: informatikai eszköz beszerzés</t>
  </si>
  <si>
    <t>Önkormányzati jogalkotás: egyéb tárgyi eszköz beszerzés</t>
  </si>
  <si>
    <t>Közfoglalkoztatási mintaprogramok: felhalmozási kiadások</t>
  </si>
  <si>
    <t>042180</t>
  </si>
  <si>
    <t>072111</t>
  </si>
  <si>
    <t>072210</t>
  </si>
  <si>
    <t>Háziorvosi alapellátás: egyéb tárgyi eszköz beszerzés</t>
  </si>
  <si>
    <t>Járóbetegek gyógyító szakellátása: várótermi szék beszerzés</t>
  </si>
  <si>
    <t>a 2024.</t>
  </si>
  <si>
    <t>Egyek Nagyközség Önkormányzat 2024. évi előirányzat-felhasználási ütemterve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</si>
  <si>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</si>
  <si>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</si>
  <si>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</si>
  <si>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</si>
  <si>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</si>
  <si>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</si>
  <si>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</si>
  <si>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</si>
  <si>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</si>
  <si>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</si>
  <si>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</si>
  <si>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</si>
  <si>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Egyek Nagyközség Önkormányzat pénzügyi mérlege: 2022-2024. év</t>
  </si>
  <si>
    <t xml:space="preserve">2024. évi előirányzat </t>
  </si>
  <si>
    <t>Egyek, Eötvös utca szilárd burkolattal történő ellátása</t>
  </si>
  <si>
    <t>2024. évi eredeti előirányzat</t>
  </si>
  <si>
    <t>Egyek Nagyközség Önkormányzatának 2024. évre tervezett bevételei önként vállalt feladatonként</t>
  </si>
  <si>
    <t>Egyek Nagyközség Önkormányzatának 2024. évre tervezett bevételei kötelező feladatonként</t>
  </si>
  <si>
    <t>Egyek Nagyközség Önkormányzatának 2024. évi tervezett kiadásai  önként vállalt feladatonként</t>
  </si>
  <si>
    <t>Egyek Nagyközség Önkormányzatának 2024. évi tervezett kiadásai  kötelező feladatonként</t>
  </si>
  <si>
    <t>Egyek Nagyközség Önkormányzatának 2024. évi tervezett kiadásai  feladatonként</t>
  </si>
  <si>
    <t>011130 Önk.-k és önk-i hiv-k jogalkotói és ált.ig.tev.</t>
  </si>
  <si>
    <t>018010 Önkormányzatok elszámolásai a központi költségvetéssel</t>
  </si>
  <si>
    <t>032020 Tűz és katasztrófavédelmi tevékenységek</t>
  </si>
  <si>
    <t>042180 Állat-egészségügy ellátás</t>
  </si>
  <si>
    <t>045120 Út, autópálya építése</t>
  </si>
  <si>
    <t>045160 Közutak, hidak, alagutak fenntartása</t>
  </si>
  <si>
    <t>045220 Vízi létesímények építése</t>
  </si>
  <si>
    <t>052020 Szennyvíz gyűjtése, tisztítása, elhelyezése</t>
  </si>
  <si>
    <t>062020 Településfejlesztési projektek és támogatásuk</t>
  </si>
  <si>
    <t>064010 Közvilágítás</t>
  </si>
  <si>
    <t>104037 Intézményen kívüli gyermekétkeztetés</t>
  </si>
  <si>
    <t>106010 Lakóingatlan szociális célú bérbeadás, üzemeltetés</t>
  </si>
  <si>
    <t>107060 Egyéb szoc. pénzbeni és természetbeni ellátások, tám-k</t>
  </si>
  <si>
    <t>900060 Forgatási és befektetési célú finanszírozási műveletek</t>
  </si>
  <si>
    <t xml:space="preserve">ebből: K513 Tartalék </t>
  </si>
  <si>
    <t>B.816 Központi irányítószervi támogatás</t>
  </si>
  <si>
    <t>K915 Központi irányítószervi támogatás</t>
  </si>
  <si>
    <t>B115 Működési célú költségvetési támogatások és kiegészítő támogatások</t>
  </si>
  <si>
    <t>B116 Elszámolásból származó bevételek</t>
  </si>
  <si>
    <t>016010 Országgyűlési, önkormányzati és európai parlamenti képviselőválasztásokhoz kapcsolódó tevékenység</t>
  </si>
  <si>
    <t>086090 Egyéb szabadidős szolgáltatás</t>
  </si>
  <si>
    <t>016010 Országgyűlési, önkormányzati és európai parlamenti képviselővéasztásokhoz kapcsolódó tevékenységek</t>
  </si>
  <si>
    <t>Egyeki Mentőállomás támogatása</t>
  </si>
  <si>
    <t>Bihar-Sárrét Vidékfejlesztési Egyesület támogatása</t>
  </si>
  <si>
    <t>Tárkányi Béla Könyvtár külső homlokzat felújítása</t>
  </si>
  <si>
    <t>016010</t>
  </si>
  <si>
    <t>Országgyűlési, önkormányzati és európai parlamenti képviselőválasztásokhoz kapcsolódó teékenysége: kisértékű tárgyi eszközök beszerzése</t>
  </si>
  <si>
    <t xml:space="preserve">Önkormányzati ingatlan (Tiszszőlő u. 4.): kisértékű tárgyi eszköz beszerzés </t>
  </si>
  <si>
    <t>Önkormányzati ingatlan (Fő tér 21.): kertkút vásárlás</t>
  </si>
  <si>
    <t>Állat befogó eszköz beszerzés</t>
  </si>
  <si>
    <t>Kutya kennel beszerzés</t>
  </si>
  <si>
    <t>Egyek-Félhalom településrészek buszmegállók kialakítása</t>
  </si>
  <si>
    <t>066020</t>
  </si>
  <si>
    <t>Város-, községgazdálkodási egyéb szolgáltatások: kültéri virágtartó</t>
  </si>
  <si>
    <t>086090</t>
  </si>
  <si>
    <t>Egyéb szabadidős szolgáltatás: Rollup beszerzés</t>
  </si>
  <si>
    <t>Egyek Nagyközség Önkormányzata működési és felhalmozási célú bevételeinek és kiadásainak 2024. évi előirányzata mérleg rendszerben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</si>
</sst>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_-* #,##0.0\ _F_t_-;\-* #,##0.0\ _F_t_-;_-* &quot;-&quot;??\ _F_t_-;_-@_-"/>
  </numFmts>
  <fonts count="7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b/>
      <i/>
      <sz val="10"/>
      <name val="Times New Roman"/>
      <family val="1"/>
      <charset val="238"/>
    </font>
    <font>
      <b/>
      <i/>
      <sz val="11"/>
      <name val="Arial"/>
      <family val="2"/>
    </font>
    <font>
      <b/>
      <i/>
      <sz val="11"/>
      <name val="Times New Roman"/>
      <family val="1"/>
      <charset val="238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Arial CE"/>
      <charset val="238"/>
    </font>
    <font>
      <i/>
      <sz val="10"/>
      <color indexed="8"/>
      <name val="Arial"/>
      <family val="2"/>
    </font>
    <font>
      <i/>
      <sz val="10"/>
      <color indexed="8"/>
      <name val="Arial"/>
      <family val="2"/>
      <charset val="238"/>
    </font>
    <font>
      <sz val="8"/>
      <name val="Times New Roman"/>
      <family val="1"/>
      <charset val="238"/>
    </font>
    <font>
      <b/>
      <i/>
      <sz val="11"/>
      <color theme="1"/>
      <name val="Arial"/>
      <family val="2"/>
      <charset val="238"/>
    </font>
    <font>
      <b/>
      <sz val="12"/>
      <name val="Arial CE"/>
      <charset val="238"/>
    </font>
    <font>
      <sz val="11"/>
      <name val="Calibri"/>
      <family val="2"/>
      <charset val="238"/>
      <scheme val="minor"/>
    </font>
    <font>
      <sz val="9"/>
      <color rgb="FFFF0000"/>
      <name val="Arial CE"/>
      <charset val="238"/>
    </font>
    <font>
      <sz val="11"/>
      <name val="Calibri"/>
      <family val="2"/>
      <charset val="238"/>
    </font>
    <font>
      <i/>
      <sz val="8"/>
      <name val="Arial CE"/>
      <charset val="238"/>
    </font>
    <font>
      <i/>
      <sz val="8"/>
      <color indexed="8"/>
      <name val="Arial CE"/>
      <charset val="238"/>
    </font>
    <font>
      <b/>
      <i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</cellStyleXfs>
  <cellXfs count="732"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5" fillId="0" borderId="0" xfId="0" applyFont="1" applyFill="1" applyBorder="1"/>
    <xf numFmtId="3" fontId="5" fillId="0" borderId="0" xfId="0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3" fontId="6" fillId="0" borderId="0" xfId="0" applyNumberFormat="1" applyFont="1" applyBorder="1"/>
    <xf numFmtId="0" fontId="6" fillId="0" borderId="2" xfId="0" applyFont="1" applyBorder="1"/>
    <xf numFmtId="3" fontId="5" fillId="0" borderId="0" xfId="0" applyNumberFormat="1" applyFont="1" applyBorder="1" applyAlignment="1"/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5" fillId="0" borderId="8" xfId="0" applyFont="1" applyBorder="1"/>
    <xf numFmtId="0" fontId="13" fillId="0" borderId="0" xfId="0" applyFont="1"/>
    <xf numFmtId="0" fontId="8" fillId="0" borderId="0" xfId="0" applyFont="1" applyAlignment="1"/>
    <xf numFmtId="0" fontId="15" fillId="0" borderId="0" xfId="0" applyFont="1" applyBorder="1"/>
    <xf numFmtId="0" fontId="13" fillId="0" borderId="1" xfId="0" applyFont="1" applyBorder="1"/>
    <xf numFmtId="0" fontId="8" fillId="0" borderId="8" xfId="0" applyFont="1" applyBorder="1" applyAlignment="1"/>
    <xf numFmtId="0" fontId="18" fillId="0" borderId="0" xfId="0" applyFont="1" applyAlignment="1"/>
    <xf numFmtId="0" fontId="15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3" fillId="0" borderId="12" xfId="0" applyFont="1" applyBorder="1"/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0" fillId="0" borderId="0" xfId="0" applyFont="1" applyBorder="1"/>
    <xf numFmtId="3" fontId="19" fillId="2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0" fillId="0" borderId="0" xfId="0" applyFont="1"/>
    <xf numFmtId="0" fontId="19" fillId="0" borderId="13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3" xfId="0" applyFont="1" applyBorder="1"/>
    <xf numFmtId="3" fontId="20" fillId="0" borderId="13" xfId="0" applyNumberFormat="1" applyFont="1" applyBorder="1"/>
    <xf numFmtId="0" fontId="19" fillId="0" borderId="0" xfId="0" applyFont="1"/>
    <xf numFmtId="3" fontId="20" fillId="0" borderId="0" xfId="0" applyNumberFormat="1" applyFont="1"/>
    <xf numFmtId="164" fontId="29" fillId="0" borderId="0" xfId="3" applyNumberFormat="1" applyFont="1" applyFill="1" applyBorder="1" applyAlignment="1" applyProtection="1">
      <alignment horizontal="centerContinuous" vertical="center"/>
    </xf>
    <xf numFmtId="0" fontId="31" fillId="0" borderId="13" xfId="0" applyFont="1" applyBorder="1"/>
    <xf numFmtId="3" fontId="21" fillId="0" borderId="13" xfId="0" applyNumberFormat="1" applyFont="1" applyBorder="1"/>
    <xf numFmtId="0" fontId="15" fillId="0" borderId="14" xfId="3" applyFont="1" applyFill="1" applyBorder="1" applyAlignment="1" applyProtection="1">
      <alignment horizontal="center" vertical="center" wrapText="1"/>
    </xf>
    <xf numFmtId="0" fontId="15" fillId="0" borderId="15" xfId="3" applyFont="1" applyFill="1" applyBorder="1" applyAlignment="1" applyProtection="1">
      <alignment horizontal="center" vertical="center" wrapText="1"/>
    </xf>
    <xf numFmtId="0" fontId="15" fillId="0" borderId="16" xfId="3" applyFont="1" applyFill="1" applyBorder="1" applyAlignment="1" applyProtection="1">
      <alignment horizontal="center" vertical="center" wrapText="1"/>
    </xf>
    <xf numFmtId="0" fontId="15" fillId="0" borderId="17" xfId="3" applyFont="1" applyFill="1" applyBorder="1" applyAlignment="1" applyProtection="1">
      <alignment horizontal="left" vertical="center" wrapText="1" indent="1"/>
    </xf>
    <xf numFmtId="0" fontId="13" fillId="0" borderId="13" xfId="3" applyFont="1" applyFill="1" applyBorder="1" applyAlignment="1" applyProtection="1">
      <alignment horizontal="left" vertical="center" wrapText="1" indent="1"/>
    </xf>
    <xf numFmtId="0" fontId="13" fillId="0" borderId="18" xfId="3" applyFont="1" applyFill="1" applyBorder="1" applyAlignment="1" applyProtection="1">
      <alignment horizontal="left" vertical="center" wrapText="1" indent="1"/>
    </xf>
    <xf numFmtId="0" fontId="13" fillId="0" borderId="13" xfId="3" applyFont="1" applyFill="1" applyBorder="1" applyAlignment="1" applyProtection="1">
      <alignment horizontal="left" vertical="center" wrapText="1" indent="2"/>
    </xf>
    <xf numFmtId="0" fontId="13" fillId="0" borderId="19" xfId="3" applyFont="1" applyFill="1" applyBorder="1" applyAlignment="1" applyProtection="1">
      <alignment horizontal="left" vertical="center" wrapText="1" indent="1"/>
    </xf>
    <xf numFmtId="0" fontId="15" fillId="0" borderId="9" xfId="3" applyFont="1" applyFill="1" applyBorder="1" applyAlignment="1" applyProtection="1">
      <alignment horizontal="left" vertical="center" wrapText="1" indent="1"/>
    </xf>
    <xf numFmtId="164" fontId="15" fillId="0" borderId="7" xfId="3" applyNumberFormat="1" applyFont="1" applyFill="1" applyBorder="1" applyAlignment="1" applyProtection="1">
      <alignment horizontal="centerContinuous" vertical="center"/>
    </xf>
    <xf numFmtId="0" fontId="15" fillId="0" borderId="20" xfId="3" applyFont="1" applyFill="1" applyBorder="1" applyAlignment="1" applyProtection="1">
      <alignment vertical="center" wrapText="1"/>
    </xf>
    <xf numFmtId="0" fontId="13" fillId="0" borderId="21" xfId="3" applyFont="1" applyFill="1" applyBorder="1" applyAlignment="1" applyProtection="1">
      <alignment horizontal="left" vertical="center" wrapText="1" indent="1"/>
    </xf>
    <xf numFmtId="0" fontId="15" fillId="0" borderId="15" xfId="3" applyFont="1" applyFill="1" applyBorder="1" applyAlignment="1" applyProtection="1">
      <alignment vertical="center" wrapText="1"/>
    </xf>
    <xf numFmtId="0" fontId="33" fillId="0" borderId="0" xfId="0" applyFont="1"/>
    <xf numFmtId="0" fontId="13" fillId="0" borderId="24" xfId="0" applyFont="1" applyBorder="1"/>
    <xf numFmtId="0" fontId="13" fillId="0" borderId="25" xfId="0" applyFont="1" applyBorder="1"/>
    <xf numFmtId="0" fontId="8" fillId="0" borderId="0" xfId="0" applyFont="1" applyBorder="1" applyAlignment="1">
      <alignment horizontal="center"/>
    </xf>
    <xf numFmtId="0" fontId="15" fillId="0" borderId="0" xfId="0" applyFont="1" applyBorder="1" applyAlignment="1"/>
    <xf numFmtId="3" fontId="15" fillId="0" borderId="0" xfId="0" applyNumberFormat="1" applyFont="1" applyBorder="1" applyAlignment="1"/>
    <xf numFmtId="0" fontId="15" fillId="0" borderId="26" xfId="0" applyFont="1" applyBorder="1"/>
    <xf numFmtId="165" fontId="14" fillId="2" borderId="8" xfId="1" applyNumberFormat="1" applyFont="1" applyFill="1" applyBorder="1"/>
    <xf numFmtId="0" fontId="19" fillId="0" borderId="13" xfId="0" applyFont="1" applyFill="1" applyBorder="1"/>
    <xf numFmtId="3" fontId="20" fillId="0" borderId="13" xfId="0" applyNumberFormat="1" applyFont="1" applyFill="1" applyBorder="1"/>
    <xf numFmtId="0" fontId="0" fillId="0" borderId="0" xfId="0" applyFill="1"/>
    <xf numFmtId="0" fontId="4" fillId="0" borderId="0" xfId="0" applyFont="1"/>
    <xf numFmtId="0" fontId="25" fillId="0" borderId="0" xfId="0" applyFont="1" applyAlignment="1">
      <alignment horizontal="center"/>
    </xf>
    <xf numFmtId="3" fontId="12" fillId="0" borderId="0" xfId="0" applyNumberFormat="1" applyFont="1"/>
    <xf numFmtId="3" fontId="26" fillId="0" borderId="0" xfId="0" applyNumberFormat="1" applyFont="1"/>
    <xf numFmtId="3" fontId="14" fillId="0" borderId="0" xfId="0" applyNumberFormat="1" applyFont="1"/>
    <xf numFmtId="3" fontId="38" fillId="0" borderId="0" xfId="0" applyNumberFormat="1" applyFont="1"/>
    <xf numFmtId="165" fontId="15" fillId="0" borderId="16" xfId="1" applyNumberFormat="1" applyFont="1" applyFill="1" applyBorder="1" applyAlignment="1" applyProtection="1">
      <alignment vertical="center" wrapText="1"/>
    </xf>
    <xf numFmtId="165" fontId="15" fillId="0" borderId="28" xfId="1" applyNumberFormat="1" applyFont="1" applyFill="1" applyBorder="1" applyAlignment="1" applyProtection="1">
      <alignment vertical="center" wrapText="1"/>
    </xf>
    <xf numFmtId="0" fontId="39" fillId="0" borderId="0" xfId="0" applyFont="1"/>
    <xf numFmtId="0" fontId="41" fillId="0" borderId="0" xfId="0" applyFont="1"/>
    <xf numFmtId="0" fontId="15" fillId="0" borderId="27" xfId="3" applyFont="1" applyFill="1" applyBorder="1" applyAlignment="1" applyProtection="1">
      <alignment horizontal="left" vertical="center" wrapText="1" indent="1"/>
    </xf>
    <xf numFmtId="165" fontId="15" fillId="0" borderId="8" xfId="1" applyNumberFormat="1" applyFont="1" applyFill="1" applyBorder="1" applyAlignment="1" applyProtection="1">
      <alignment vertical="center" wrapText="1"/>
    </xf>
    <xf numFmtId="0" fontId="15" fillId="0" borderId="0" xfId="3" applyFont="1" applyFill="1" applyBorder="1" applyAlignment="1" applyProtection="1">
      <alignment horizontal="center" vertical="center" wrapText="1"/>
    </xf>
    <xf numFmtId="0" fontId="13" fillId="0" borderId="0" xfId="3" applyFont="1" applyFill="1" applyBorder="1" applyAlignment="1" applyProtection="1">
      <alignment horizontal="left" vertical="center"/>
    </xf>
    <xf numFmtId="49" fontId="13" fillId="0" borderId="0" xfId="3" applyNumberFormat="1" applyFont="1" applyFill="1" applyBorder="1" applyAlignment="1" applyProtection="1">
      <alignment horizontal="left" vertical="center"/>
    </xf>
    <xf numFmtId="0" fontId="15" fillId="0" borderId="31" xfId="0" applyFont="1" applyBorder="1"/>
    <xf numFmtId="165" fontId="13" fillId="0" borderId="24" xfId="1" applyNumberFormat="1" applyFont="1" applyBorder="1"/>
    <xf numFmtId="3" fontId="20" fillId="2" borderId="0" xfId="0" applyNumberFormat="1" applyFont="1" applyFill="1" applyBorder="1" applyAlignment="1"/>
    <xf numFmtId="3" fontId="21" fillId="2" borderId="0" xfId="0" applyNumberFormat="1" applyFont="1" applyFill="1" applyBorder="1" applyAlignment="1"/>
    <xf numFmtId="0" fontId="19" fillId="2" borderId="0" xfId="0" applyFont="1" applyFill="1" applyBorder="1" applyAlignment="1"/>
    <xf numFmtId="0" fontId="19" fillId="0" borderId="13" xfId="0" applyFont="1" applyBorder="1" applyAlignment="1">
      <alignment wrapText="1"/>
    </xf>
    <xf numFmtId="165" fontId="5" fillId="0" borderId="0" xfId="1" applyNumberFormat="1" applyFont="1"/>
    <xf numFmtId="165" fontId="14" fillId="0" borderId="8" xfId="1" applyNumberFormat="1" applyFont="1" applyFill="1" applyBorder="1"/>
    <xf numFmtId="165" fontId="0" fillId="0" borderId="0" xfId="0" applyNumberFormat="1"/>
    <xf numFmtId="165" fontId="13" fillId="0" borderId="0" xfId="1" applyNumberFormat="1" applyFont="1"/>
    <xf numFmtId="0" fontId="13" fillId="0" borderId="23" xfId="3" applyFont="1" applyFill="1" applyBorder="1" applyAlignment="1" applyProtection="1">
      <alignment horizontal="left" vertical="center" wrapText="1" indent="2"/>
    </xf>
    <xf numFmtId="0" fontId="7" fillId="0" borderId="8" xfId="0" applyFont="1" applyBorder="1"/>
    <xf numFmtId="0" fontId="15" fillId="2" borderId="8" xfId="0" applyFont="1" applyFill="1" applyBorder="1" applyAlignment="1">
      <alignment horizontal="center"/>
    </xf>
    <xf numFmtId="0" fontId="0" fillId="2" borderId="0" xfId="0" applyFill="1"/>
    <xf numFmtId="0" fontId="2" fillId="0" borderId="0" xfId="0" applyFont="1"/>
    <xf numFmtId="165" fontId="7" fillId="2" borderId="8" xfId="1" applyNumberFormat="1" applyFont="1" applyFill="1" applyBorder="1"/>
    <xf numFmtId="0" fontId="7" fillId="0" borderId="0" xfId="0" applyFont="1" applyBorder="1"/>
    <xf numFmtId="0" fontId="8" fillId="0" borderId="9" xfId="0" applyFont="1" applyBorder="1" applyAlignment="1"/>
    <xf numFmtId="0" fontId="0" fillId="0" borderId="0" xfId="0" applyAlignment="1">
      <alignment horizontal="center"/>
    </xf>
    <xf numFmtId="165" fontId="33" fillId="0" borderId="0" xfId="1" applyNumberFormat="1" applyFont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28" fillId="2" borderId="0" xfId="0" applyFont="1" applyFill="1" applyBorder="1" applyAlignment="1">
      <alignment horizontal="center" wrapText="1"/>
    </xf>
    <xf numFmtId="3" fontId="28" fillId="2" borderId="8" xfId="0" applyNumberFormat="1" applyFont="1" applyFill="1" applyBorder="1"/>
    <xf numFmtId="3" fontId="0" fillId="2" borderId="0" xfId="0" applyNumberFormat="1" applyFill="1"/>
    <xf numFmtId="0" fontId="35" fillId="2" borderId="0" xfId="0" applyFont="1" applyFill="1"/>
    <xf numFmtId="3" fontId="35" fillId="2" borderId="0" xfId="0" applyNumberFormat="1" applyFont="1" applyFill="1"/>
    <xf numFmtId="0" fontId="15" fillId="0" borderId="3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3" fontId="14" fillId="0" borderId="0" xfId="0" applyNumberFormat="1" applyFont="1" applyAlignment="1">
      <alignment horizontal="center"/>
    </xf>
    <xf numFmtId="0" fontId="13" fillId="0" borderId="24" xfId="0" applyFont="1" applyBorder="1" applyAlignment="1">
      <alignment wrapText="1"/>
    </xf>
    <xf numFmtId="0" fontId="15" fillId="0" borderId="8" xfId="0" applyFont="1" applyBorder="1" applyAlignment="1">
      <alignment wrapText="1"/>
    </xf>
    <xf numFmtId="3" fontId="15" fillId="0" borderId="8" xfId="0" applyNumberFormat="1" applyFont="1" applyBorder="1" applyAlignment="1">
      <alignment horizontal="center"/>
    </xf>
    <xf numFmtId="165" fontId="13" fillId="0" borderId="10" xfId="1" applyNumberFormat="1" applyFont="1" applyBorder="1"/>
    <xf numFmtId="165" fontId="13" fillId="0" borderId="11" xfId="1" applyNumberFormat="1" applyFont="1" applyBorder="1"/>
    <xf numFmtId="165" fontId="13" fillId="0" borderId="12" xfId="1" applyNumberFormat="1" applyFont="1" applyBorder="1"/>
    <xf numFmtId="3" fontId="13" fillId="0" borderId="13" xfId="0" applyNumberFormat="1" applyFont="1" applyBorder="1" applyAlignment="1">
      <alignment horizontal="center"/>
    </xf>
    <xf numFmtId="165" fontId="13" fillId="0" borderId="36" xfId="1" applyNumberFormat="1" applyFont="1" applyBorder="1" applyAlignment="1">
      <alignment horizontal="center"/>
    </xf>
    <xf numFmtId="165" fontId="13" fillId="0" borderId="37" xfId="1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5" fontId="13" fillId="0" borderId="0" xfId="1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5" fontId="13" fillId="0" borderId="1" xfId="1" applyNumberFormat="1" applyFont="1" applyBorder="1" applyAlignment="1">
      <alignment horizontal="center"/>
    </xf>
    <xf numFmtId="3" fontId="5" fillId="0" borderId="0" xfId="0" applyNumberFormat="1" applyFont="1" applyFill="1" applyBorder="1"/>
    <xf numFmtId="165" fontId="13" fillId="0" borderId="38" xfId="1" applyNumberFormat="1" applyFont="1" applyBorder="1"/>
    <xf numFmtId="165" fontId="2" fillId="0" borderId="0" xfId="1" applyNumberFormat="1" applyFont="1"/>
    <xf numFmtId="0" fontId="7" fillId="2" borderId="7" xfId="0" applyFont="1" applyFill="1" applyBorder="1" applyAlignment="1">
      <alignment horizontal="center"/>
    </xf>
    <xf numFmtId="165" fontId="45" fillId="0" borderId="0" xfId="1" applyNumberFormat="1" applyFont="1"/>
    <xf numFmtId="0" fontId="45" fillId="0" borderId="0" xfId="0" applyFont="1"/>
    <xf numFmtId="3" fontId="19" fillId="2" borderId="8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/>
    <xf numFmtId="0" fontId="4" fillId="2" borderId="0" xfId="0" applyFont="1" applyFill="1"/>
    <xf numFmtId="165" fontId="16" fillId="0" borderId="8" xfId="1" applyNumberFormat="1" applyFont="1" applyFill="1" applyBorder="1" applyAlignment="1" applyProtection="1">
      <alignment vertical="center" wrapText="1"/>
    </xf>
    <xf numFmtId="0" fontId="13" fillId="0" borderId="9" xfId="3" applyFont="1" applyFill="1" applyBorder="1" applyAlignment="1" applyProtection="1">
      <alignment horizontal="left" vertical="center" wrapText="1"/>
    </xf>
    <xf numFmtId="165" fontId="3" fillId="0" borderId="8" xfId="1" applyNumberFormat="1" applyFont="1" applyFill="1" applyBorder="1" applyAlignment="1">
      <alignment horizontal="center"/>
    </xf>
    <xf numFmtId="0" fontId="13" fillId="0" borderId="25" xfId="0" applyFont="1" applyBorder="1" applyAlignment="1">
      <alignment wrapText="1"/>
    </xf>
    <xf numFmtId="3" fontId="61" fillId="0" borderId="0" xfId="0" applyNumberFormat="1" applyFont="1" applyBorder="1"/>
    <xf numFmtId="0" fontId="62" fillId="0" borderId="0" xfId="0" applyFont="1"/>
    <xf numFmtId="3" fontId="46" fillId="0" borderId="0" xfId="0" applyNumberFormat="1" applyFont="1" applyBorder="1"/>
    <xf numFmtId="3" fontId="47" fillId="2" borderId="4" xfId="0" applyNumberFormat="1" applyFont="1" applyFill="1" applyBorder="1" applyAlignment="1">
      <alignment vertical="center"/>
    </xf>
    <xf numFmtId="3" fontId="48" fillId="0" borderId="0" xfId="0" applyNumberFormat="1" applyFont="1" applyBorder="1"/>
    <xf numFmtId="0" fontId="49" fillId="0" borderId="0" xfId="0" applyFont="1"/>
    <xf numFmtId="165" fontId="15" fillId="0" borderId="8" xfId="1" applyNumberFormat="1" applyFont="1" applyBorder="1"/>
    <xf numFmtId="165" fontId="13" fillId="0" borderId="25" xfId="1" applyNumberFormat="1" applyFont="1" applyBorder="1"/>
    <xf numFmtId="165" fontId="15" fillId="0" borderId="33" xfId="1" applyNumberFormat="1" applyFont="1" applyBorder="1"/>
    <xf numFmtId="165" fontId="15" fillId="0" borderId="4" xfId="1" applyNumberFormat="1" applyFont="1" applyBorder="1"/>
    <xf numFmtId="0" fontId="15" fillId="0" borderId="20" xfId="3" applyFont="1" applyFill="1" applyBorder="1" applyAlignment="1" applyProtection="1">
      <alignment horizontal="left" vertical="center" wrapText="1" indent="1"/>
    </xf>
    <xf numFmtId="3" fontId="14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26" fillId="0" borderId="0" xfId="0" applyNumberFormat="1" applyFont="1" applyAlignment="1">
      <alignment vertical="center"/>
    </xf>
    <xf numFmtId="0" fontId="8" fillId="0" borderId="0" xfId="0" applyFont="1" applyAlignment="1">
      <alignment wrapText="1"/>
    </xf>
    <xf numFmtId="165" fontId="13" fillId="0" borderId="0" xfId="1" applyNumberFormat="1" applyFont="1" applyFill="1" applyBorder="1"/>
    <xf numFmtId="164" fontId="13" fillId="0" borderId="45" xfId="3" applyNumberFormat="1" applyFont="1" applyFill="1" applyBorder="1" applyAlignment="1" applyProtection="1">
      <alignment horizontal="center" vertical="center" wrapText="1"/>
      <protection locked="0"/>
    </xf>
    <xf numFmtId="165" fontId="13" fillId="0" borderId="37" xfId="1" applyNumberFormat="1" applyFont="1" applyFill="1" applyBorder="1" applyAlignment="1">
      <alignment horizontal="center"/>
    </xf>
    <xf numFmtId="165" fontId="13" fillId="0" borderId="36" xfId="1" applyNumberFormat="1" applyFont="1" applyFill="1" applyBorder="1" applyAlignment="1">
      <alignment horizontal="center"/>
    </xf>
    <xf numFmtId="3" fontId="51" fillId="2" borderId="8" xfId="0" applyNumberFormat="1" applyFont="1" applyFill="1" applyBorder="1"/>
    <xf numFmtId="165" fontId="52" fillId="0" borderId="0" xfId="1" applyNumberFormat="1" applyFont="1"/>
    <xf numFmtId="0" fontId="52" fillId="0" borderId="0" xfId="0" applyFont="1"/>
    <xf numFmtId="165" fontId="53" fillId="0" borderId="0" xfId="1" applyNumberFormat="1" applyFont="1"/>
    <xf numFmtId="0" fontId="53" fillId="0" borderId="0" xfId="0" applyFont="1"/>
    <xf numFmtId="165" fontId="39" fillId="0" borderId="0" xfId="1" applyNumberFormat="1" applyFont="1"/>
    <xf numFmtId="0" fontId="0" fillId="0" borderId="0" xfId="0" applyAlignment="1">
      <alignment horizontal="right"/>
    </xf>
    <xf numFmtId="165" fontId="14" fillId="2" borderId="13" xfId="1" applyNumberFormat="1" applyFont="1" applyFill="1" applyBorder="1"/>
    <xf numFmtId="165" fontId="4" fillId="0" borderId="13" xfId="1" applyNumberFormat="1" applyFont="1" applyBorder="1" applyAlignment="1">
      <alignment horizontal="center"/>
    </xf>
    <xf numFmtId="165" fontId="11" fillId="0" borderId="13" xfId="1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165" fontId="13" fillId="0" borderId="8" xfId="1" applyNumberFormat="1" applyFont="1" applyBorder="1" applyAlignment="1">
      <alignment horizontal="center"/>
    </xf>
    <xf numFmtId="0" fontId="54" fillId="0" borderId="12" xfId="0" applyFont="1" applyBorder="1"/>
    <xf numFmtId="0" fontId="15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0" fillId="0" borderId="0" xfId="0" applyFont="1"/>
    <xf numFmtId="165" fontId="13" fillId="0" borderId="8" xfId="1" applyNumberFormat="1" applyFont="1" applyBorder="1"/>
    <xf numFmtId="165" fontId="13" fillId="0" borderId="8" xfId="1" applyNumberFormat="1" applyFont="1" applyBorder="1" applyAlignment="1">
      <alignment wrapText="1"/>
    </xf>
    <xf numFmtId="165" fontId="7" fillId="0" borderId="8" xfId="1" applyNumberFormat="1" applyFont="1" applyBorder="1" applyAlignment="1">
      <alignment horizontal="center"/>
    </xf>
    <xf numFmtId="165" fontId="5" fillId="0" borderId="39" xfId="1" applyNumberFormat="1" applyFont="1" applyBorder="1"/>
    <xf numFmtId="0" fontId="5" fillId="0" borderId="23" xfId="0" applyFont="1" applyBorder="1"/>
    <xf numFmtId="165" fontId="5" fillId="0" borderId="30" xfId="1" applyNumberFormat="1" applyFont="1" applyBorder="1"/>
    <xf numFmtId="165" fontId="5" fillId="0" borderId="29" xfId="1" applyNumberFormat="1" applyFont="1" applyBorder="1"/>
    <xf numFmtId="165" fontId="5" fillId="0" borderId="47" xfId="1" applyNumberFormat="1" applyFont="1" applyBorder="1"/>
    <xf numFmtId="3" fontId="5" fillId="0" borderId="22" xfId="0" applyNumberFormat="1" applyFont="1" applyBorder="1" applyAlignment="1">
      <alignment wrapText="1"/>
    </xf>
    <xf numFmtId="3" fontId="5" fillId="0" borderId="23" xfId="0" applyNumberFormat="1" applyFont="1" applyBorder="1"/>
    <xf numFmtId="3" fontId="5" fillId="0" borderId="23" xfId="0" applyNumberFormat="1" applyFont="1" applyBorder="1" applyAlignment="1">
      <alignment wrapText="1"/>
    </xf>
    <xf numFmtId="3" fontId="5" fillId="0" borderId="48" xfId="0" applyNumberFormat="1" applyFont="1" applyBorder="1" applyAlignment="1">
      <alignment wrapText="1"/>
    </xf>
    <xf numFmtId="165" fontId="5" fillId="0" borderId="40" xfId="1" applyNumberFormat="1" applyFont="1" applyFill="1" applyBorder="1"/>
    <xf numFmtId="3" fontId="27" fillId="0" borderId="8" xfId="0" applyNumberFormat="1" applyFont="1" applyFill="1" applyBorder="1" applyAlignment="1">
      <alignment wrapText="1"/>
    </xf>
    <xf numFmtId="3" fontId="55" fillId="0" borderId="2" xfId="0" applyNumberFormat="1" applyFont="1" applyFill="1" applyBorder="1" applyAlignment="1">
      <alignment wrapText="1"/>
    </xf>
    <xf numFmtId="3" fontId="28" fillId="0" borderId="15" xfId="0" applyNumberFormat="1" applyFont="1" applyFill="1" applyBorder="1"/>
    <xf numFmtId="3" fontId="55" fillId="0" borderId="18" xfId="0" applyNumberFormat="1" applyFont="1" applyFill="1" applyBorder="1"/>
    <xf numFmtId="3" fontId="55" fillId="2" borderId="18" xfId="0" applyNumberFormat="1" applyFont="1" applyFill="1" applyBorder="1"/>
    <xf numFmtId="3" fontId="55" fillId="0" borderId="13" xfId="0" applyNumberFormat="1" applyFont="1" applyFill="1" applyBorder="1"/>
    <xf numFmtId="3" fontId="55" fillId="2" borderId="13" xfId="0" applyNumberFormat="1" applyFont="1" applyFill="1" applyBorder="1"/>
    <xf numFmtId="3" fontId="56" fillId="0" borderId="21" xfId="0" applyNumberFormat="1" applyFont="1" applyFill="1" applyBorder="1"/>
    <xf numFmtId="3" fontId="56" fillId="2" borderId="21" xfId="0" applyNumberFormat="1" applyFont="1" applyFill="1" applyBorder="1"/>
    <xf numFmtId="3" fontId="28" fillId="0" borderId="21" xfId="0" applyNumberFormat="1" applyFont="1" applyFill="1" applyBorder="1"/>
    <xf numFmtId="3" fontId="55" fillId="0" borderId="21" xfId="0" applyNumberFormat="1" applyFont="1" applyFill="1" applyBorder="1"/>
    <xf numFmtId="3" fontId="55" fillId="2" borderId="21" xfId="0" applyNumberFormat="1" applyFont="1" applyFill="1" applyBorder="1"/>
    <xf numFmtId="3" fontId="57" fillId="0" borderId="13" xfId="0" applyNumberFormat="1" applyFont="1" applyFill="1" applyBorder="1"/>
    <xf numFmtId="3" fontId="28" fillId="2" borderId="4" xfId="0" applyNumberFormat="1" applyFont="1" applyFill="1" applyBorder="1"/>
    <xf numFmtId="3" fontId="28" fillId="2" borderId="31" xfId="0" applyNumberFormat="1" applyFont="1" applyFill="1" applyBorder="1" applyAlignment="1">
      <alignment wrapText="1"/>
    </xf>
    <xf numFmtId="3" fontId="27" fillId="2" borderId="31" xfId="0" applyNumberFormat="1" applyFont="1" applyFill="1" applyBorder="1" applyAlignment="1">
      <alignment wrapText="1"/>
    </xf>
    <xf numFmtId="3" fontId="57" fillId="2" borderId="19" xfId="0" applyNumberFormat="1" applyFont="1" applyFill="1" applyBorder="1"/>
    <xf numFmtId="3" fontId="58" fillId="2" borderId="13" xfId="0" applyNumberFormat="1" applyFont="1" applyFill="1" applyBorder="1"/>
    <xf numFmtId="3" fontId="58" fillId="2" borderId="32" xfId="0" applyNumberFormat="1" applyFont="1" applyFill="1" applyBorder="1"/>
    <xf numFmtId="3" fontId="58" fillId="2" borderId="13" xfId="0" applyNumberFormat="1" applyFont="1" applyFill="1" applyBorder="1" applyAlignment="1">
      <alignment horizontal="right"/>
    </xf>
    <xf numFmtId="3" fontId="56" fillId="2" borderId="32" xfId="0" applyNumberFormat="1" applyFont="1" applyFill="1" applyBorder="1"/>
    <xf numFmtId="3" fontId="55" fillId="2" borderId="8" xfId="0" applyNumberFormat="1" applyFont="1" applyFill="1" applyBorder="1" applyAlignment="1">
      <alignment wrapText="1"/>
    </xf>
    <xf numFmtId="3" fontId="58" fillId="2" borderId="15" xfId="0" applyNumberFormat="1" applyFont="1" applyFill="1" applyBorder="1"/>
    <xf numFmtId="3" fontId="56" fillId="2" borderId="16" xfId="0" applyNumberFormat="1" applyFont="1" applyFill="1" applyBorder="1"/>
    <xf numFmtId="165" fontId="13" fillId="0" borderId="44" xfId="1" applyNumberFormat="1" applyFont="1" applyBorder="1"/>
    <xf numFmtId="165" fontId="13" fillId="0" borderId="44" xfId="1" applyNumberFormat="1" applyFont="1" applyFill="1" applyBorder="1"/>
    <xf numFmtId="165" fontId="15" fillId="0" borderId="4" xfId="1" applyNumberFormat="1" applyFont="1" applyBorder="1" applyAlignment="1">
      <alignment horizontal="right"/>
    </xf>
    <xf numFmtId="165" fontId="15" fillId="0" borderId="9" xfId="1" applyNumberFormat="1" applyFont="1" applyBorder="1"/>
    <xf numFmtId="165" fontId="14" fillId="0" borderId="13" xfId="1" applyNumberFormat="1" applyFont="1" applyBorder="1"/>
    <xf numFmtId="165" fontId="14" fillId="0" borderId="39" xfId="1" applyNumberFormat="1" applyFont="1" applyBorder="1"/>
    <xf numFmtId="165" fontId="14" fillId="0" borderId="21" xfId="1" applyNumberFormat="1" applyFont="1" applyBorder="1"/>
    <xf numFmtId="165" fontId="14" fillId="0" borderId="42" xfId="1" applyNumberFormat="1" applyFont="1" applyBorder="1"/>
    <xf numFmtId="165" fontId="14" fillId="0" borderId="32" xfId="1" applyNumberFormat="1" applyFont="1" applyBorder="1"/>
    <xf numFmtId="165" fontId="14" fillId="0" borderId="40" xfId="1" applyNumberFormat="1" applyFont="1" applyBorder="1"/>
    <xf numFmtId="3" fontId="55" fillId="2" borderId="46" xfId="0" applyNumberFormat="1" applyFont="1" applyFill="1" applyBorder="1"/>
    <xf numFmtId="3" fontId="55" fillId="2" borderId="29" xfId="0" applyNumberFormat="1" applyFont="1" applyFill="1" applyBorder="1"/>
    <xf numFmtId="3" fontId="56" fillId="2" borderId="49" xfId="0" applyNumberFormat="1" applyFont="1" applyFill="1" applyBorder="1"/>
    <xf numFmtId="0" fontId="13" fillId="0" borderId="14" xfId="3" applyFont="1" applyFill="1" applyBorder="1" applyAlignment="1" applyProtection="1">
      <alignment horizontal="left" vertical="center" wrapText="1" indent="1"/>
    </xf>
    <xf numFmtId="0" fontId="13" fillId="0" borderId="27" xfId="3" applyFont="1" applyFill="1" applyBorder="1" applyAlignment="1" applyProtection="1">
      <alignment horizontal="left" vertical="center" wrapText="1" indent="1"/>
    </xf>
    <xf numFmtId="165" fontId="13" fillId="0" borderId="8" xfId="1" applyNumberFormat="1" applyFont="1" applyFill="1" applyBorder="1" applyAlignment="1" applyProtection="1">
      <alignment vertical="center" wrapText="1"/>
    </xf>
    <xf numFmtId="0" fontId="32" fillId="0" borderId="19" xfId="3" applyFont="1" applyFill="1" applyBorder="1" applyAlignment="1" applyProtection="1">
      <alignment horizontal="left" vertical="center" wrapText="1" indent="1"/>
    </xf>
    <xf numFmtId="0" fontId="32" fillId="0" borderId="13" xfId="3" applyFont="1" applyFill="1" applyBorder="1" applyAlignment="1" applyProtection="1">
      <alignment horizontal="left" vertical="center" wrapText="1" indent="1"/>
    </xf>
    <xf numFmtId="0" fontId="15" fillId="0" borderId="22" xfId="3" applyFont="1" applyFill="1" applyBorder="1" applyAlignment="1" applyProtection="1">
      <alignment horizontal="left" vertical="center" wrapText="1" indent="1"/>
    </xf>
    <xf numFmtId="0" fontId="15" fillId="0" borderId="23" xfId="3" applyFont="1" applyFill="1" applyBorder="1" applyAlignment="1" applyProtection="1">
      <alignment horizontal="left" vertical="center" wrapText="1" indent="1"/>
    </xf>
    <xf numFmtId="0" fontId="15" fillId="0" borderId="51" xfId="3" applyFont="1" applyFill="1" applyBorder="1" applyAlignment="1" applyProtection="1">
      <alignment horizontal="left" vertical="center" wrapText="1" indent="1"/>
    </xf>
    <xf numFmtId="165" fontId="4" fillId="0" borderId="8" xfId="1" applyNumberFormat="1" applyFont="1" applyBorder="1" applyAlignment="1"/>
    <xf numFmtId="0" fontId="15" fillId="0" borderId="15" xfId="3" applyFont="1" applyFill="1" applyBorder="1" applyAlignment="1" applyProtection="1">
      <alignment horizontal="left" vertical="center" wrapText="1"/>
    </xf>
    <xf numFmtId="0" fontId="15" fillId="0" borderId="14" xfId="3" applyFont="1" applyFill="1" applyBorder="1" applyAlignment="1" applyProtection="1">
      <alignment horizontal="left" vertical="center" wrapText="1"/>
    </xf>
    <xf numFmtId="0" fontId="15" fillId="0" borderId="14" xfId="3" applyFont="1" applyFill="1" applyBorder="1" applyAlignment="1" applyProtection="1">
      <alignment horizontal="left"/>
    </xf>
    <xf numFmtId="0" fontId="15" fillId="0" borderId="53" xfId="3" applyFont="1" applyFill="1" applyBorder="1" applyAlignment="1" applyProtection="1">
      <alignment horizontal="left" vertical="center" wrapText="1"/>
    </xf>
    <xf numFmtId="0" fontId="13" fillId="0" borderId="23" xfId="3" applyFont="1" applyFill="1" applyBorder="1" applyAlignment="1" applyProtection="1">
      <alignment horizontal="left" indent="1"/>
    </xf>
    <xf numFmtId="0" fontId="13" fillId="0" borderId="48" xfId="3" applyFont="1" applyFill="1" applyBorder="1" applyAlignment="1" applyProtection="1">
      <alignment horizontal="left" indent="1"/>
    </xf>
    <xf numFmtId="164" fontId="13" fillId="0" borderId="34" xfId="3" applyNumberFormat="1" applyFont="1" applyFill="1" applyBorder="1" applyAlignment="1" applyProtection="1">
      <alignment horizontal="center" vertical="center" wrapText="1"/>
      <protection locked="0"/>
    </xf>
    <xf numFmtId="164" fontId="13" fillId="0" borderId="42" xfId="3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3" applyNumberFormat="1" applyFont="1" applyFill="1" applyBorder="1" applyAlignment="1" applyProtection="1">
      <alignment horizontal="center" vertical="center" wrapText="1"/>
      <protection locked="0"/>
    </xf>
    <xf numFmtId="164" fontId="13" fillId="0" borderId="39" xfId="3" applyNumberFormat="1" applyFont="1" applyFill="1" applyBorder="1" applyAlignment="1" applyProtection="1">
      <alignment horizontal="center" vertical="center" wrapText="1"/>
      <protection locked="0"/>
    </xf>
    <xf numFmtId="164" fontId="13" fillId="0" borderId="40" xfId="3" applyNumberFormat="1" applyFont="1" applyFill="1" applyBorder="1" applyAlignment="1" applyProtection="1">
      <alignment horizontal="center" vertical="center" wrapText="1"/>
      <protection locked="0"/>
    </xf>
    <xf numFmtId="164" fontId="15" fillId="0" borderId="43" xfId="3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3" applyNumberFormat="1" applyFont="1" applyFill="1" applyBorder="1" applyAlignment="1" applyProtection="1">
      <alignment horizontal="center" vertical="center" wrapText="1"/>
    </xf>
    <xf numFmtId="3" fontId="56" fillId="2" borderId="50" xfId="0" applyNumberFormat="1" applyFont="1" applyFill="1" applyBorder="1"/>
    <xf numFmtId="3" fontId="57" fillId="2" borderId="54" xfId="0" applyNumberFormat="1" applyFont="1" applyFill="1" applyBorder="1"/>
    <xf numFmtId="0" fontId="34" fillId="0" borderId="0" xfId="0" applyFont="1"/>
    <xf numFmtId="0" fontId="59" fillId="0" borderId="11" xfId="0" applyFont="1" applyBorder="1" applyAlignment="1">
      <alignment wrapText="1"/>
    </xf>
    <xf numFmtId="0" fontId="59" fillId="0" borderId="12" xfId="0" applyFont="1" applyBorder="1"/>
    <xf numFmtId="0" fontId="7" fillId="2" borderId="8" xfId="0" applyFont="1" applyFill="1" applyBorder="1"/>
    <xf numFmtId="43" fontId="7" fillId="0" borderId="0" xfId="1" applyFont="1" applyBorder="1" applyAlignment="1">
      <alignment horizontal="center"/>
    </xf>
    <xf numFmtId="0" fontId="14" fillId="0" borderId="13" xfId="0" applyFont="1" applyBorder="1"/>
    <xf numFmtId="0" fontId="5" fillId="0" borderId="55" xfId="0" applyFont="1" applyBorder="1"/>
    <xf numFmtId="0" fontId="5" fillId="0" borderId="24" xfId="0" applyFont="1" applyBorder="1" applyAlignment="1">
      <alignment wrapText="1"/>
    </xf>
    <xf numFmtId="0" fontId="5" fillId="0" borderId="24" xfId="0" applyFont="1" applyBorder="1"/>
    <xf numFmtId="0" fontId="5" fillId="0" borderId="44" xfId="0" applyFont="1" applyBorder="1"/>
    <xf numFmtId="165" fontId="32" fillId="0" borderId="55" xfId="1" applyNumberFormat="1" applyFont="1" applyFill="1" applyBorder="1" applyAlignment="1" applyProtection="1">
      <alignment vertical="center" wrapText="1"/>
    </xf>
    <xf numFmtId="165" fontId="13" fillId="0" borderId="38" xfId="1" applyNumberFormat="1" applyFont="1" applyFill="1" applyBorder="1" applyAlignment="1" applyProtection="1">
      <alignment vertical="center" wrapText="1"/>
      <protection locked="0"/>
    </xf>
    <xf numFmtId="165" fontId="32" fillId="0" borderId="24" xfId="1" applyNumberFormat="1" applyFont="1" applyFill="1" applyBorder="1" applyAlignment="1" applyProtection="1">
      <alignment vertical="center" wrapText="1"/>
      <protection locked="0"/>
    </xf>
    <xf numFmtId="165" fontId="13" fillId="0" borderId="44" xfId="1" applyNumberFormat="1" applyFont="1" applyFill="1" applyBorder="1" applyAlignment="1" applyProtection="1">
      <alignment vertical="center" wrapText="1"/>
      <protection locked="0"/>
    </xf>
    <xf numFmtId="165" fontId="13" fillId="0" borderId="8" xfId="1" applyNumberFormat="1" applyFont="1" applyFill="1" applyBorder="1" applyAlignment="1" applyProtection="1">
      <alignment vertical="center" wrapText="1"/>
      <protection locked="0"/>
    </xf>
    <xf numFmtId="0" fontId="13" fillId="0" borderId="18" xfId="3" applyFont="1" applyFill="1" applyBorder="1" applyAlignment="1" applyProtection="1">
      <alignment horizontal="left" vertical="center" wrapText="1" indent="2"/>
    </xf>
    <xf numFmtId="165" fontId="7" fillId="0" borderId="8" xfId="1" applyNumberFormat="1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left" vertical="center" wrapText="1" indent="1"/>
    </xf>
    <xf numFmtId="165" fontId="0" fillId="0" borderId="13" xfId="1" applyNumberFormat="1" applyFont="1" applyBorder="1"/>
    <xf numFmtId="0" fontId="40" fillId="0" borderId="2" xfId="0" applyFont="1" applyBorder="1" applyAlignment="1">
      <alignment horizontal="left" vertical="center" wrapText="1"/>
    </xf>
    <xf numFmtId="165" fontId="13" fillId="0" borderId="13" xfId="1" applyNumberFormat="1" applyFont="1" applyBorder="1" applyAlignment="1">
      <alignment horizontal="center"/>
    </xf>
    <xf numFmtId="165" fontId="13" fillId="2" borderId="29" xfId="1" applyNumberFormat="1" applyFont="1" applyFill="1" applyBorder="1" applyAlignment="1">
      <alignment horizontal="center"/>
    </xf>
    <xf numFmtId="165" fontId="13" fillId="2" borderId="49" xfId="1" applyNumberFormat="1" applyFont="1" applyFill="1" applyBorder="1" applyAlignment="1">
      <alignment horizontal="center"/>
    </xf>
    <xf numFmtId="0" fontId="13" fillId="0" borderId="44" xfId="0" applyFont="1" applyBorder="1"/>
    <xf numFmtId="0" fontId="14" fillId="0" borderId="0" xfId="0" applyFont="1"/>
    <xf numFmtId="0" fontId="14" fillId="2" borderId="0" xfId="0" applyFont="1" applyFill="1"/>
    <xf numFmtId="0" fontId="20" fillId="2" borderId="0" xfId="0" applyFont="1" applyFill="1" applyAlignment="1">
      <alignment horizontal="right"/>
    </xf>
    <xf numFmtId="49" fontId="14" fillId="0" borderId="24" xfId="0" applyNumberFormat="1" applyFont="1" applyBorder="1" applyAlignment="1">
      <alignment horizontal="center"/>
    </xf>
    <xf numFmtId="0" fontId="14" fillId="0" borderId="0" xfId="0" applyFont="1" applyBorder="1"/>
    <xf numFmtId="49" fontId="14" fillId="2" borderId="24" xfId="0" applyNumberFormat="1" applyFont="1" applyFill="1" applyBorder="1" applyAlignment="1">
      <alignment horizontal="center"/>
    </xf>
    <xf numFmtId="0" fontId="17" fillId="0" borderId="13" xfId="3" applyFont="1" applyFill="1" applyBorder="1" applyAlignment="1" applyProtection="1">
      <alignment horizontal="left" vertical="center" wrapText="1" indent="1"/>
    </xf>
    <xf numFmtId="165" fontId="17" fillId="0" borderId="24" xfId="1" applyNumberFormat="1" applyFont="1" applyFill="1" applyBorder="1" applyAlignment="1" applyProtection="1">
      <alignment vertical="center" wrapText="1"/>
      <protection locked="0"/>
    </xf>
    <xf numFmtId="165" fontId="14" fillId="0" borderId="36" xfId="1" applyNumberFormat="1" applyFont="1" applyFill="1" applyBorder="1"/>
    <xf numFmtId="165" fontId="14" fillId="0" borderId="37" xfId="1" applyNumberFormat="1" applyFont="1" applyFill="1" applyBorder="1"/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14" fillId="0" borderId="23" xfId="0" applyFont="1" applyBorder="1"/>
    <xf numFmtId="165" fontId="7" fillId="0" borderId="13" xfId="0" applyNumberFormat="1" applyFont="1" applyBorder="1"/>
    <xf numFmtId="0" fontId="14" fillId="0" borderId="23" xfId="0" applyFont="1" applyBorder="1" applyAlignment="1">
      <alignment wrapText="1"/>
    </xf>
    <xf numFmtId="0" fontId="40" fillId="0" borderId="48" xfId="0" applyFont="1" applyBorder="1"/>
    <xf numFmtId="165" fontId="40" fillId="0" borderId="32" xfId="0" applyNumberFormat="1" applyFont="1" applyBorder="1"/>
    <xf numFmtId="0" fontId="40" fillId="0" borderId="0" xfId="0" applyFont="1"/>
    <xf numFmtId="3" fontId="14" fillId="2" borderId="13" xfId="0" applyNumberFormat="1" applyFont="1" applyFill="1" applyBorder="1"/>
    <xf numFmtId="165" fontId="14" fillId="0" borderId="13" xfId="1" applyNumberFormat="1" applyFont="1" applyBorder="1" applyAlignment="1">
      <alignment horizontal="center"/>
    </xf>
    <xf numFmtId="165" fontId="14" fillId="0" borderId="7" xfId="1" applyNumberFormat="1" applyFont="1" applyBorder="1"/>
    <xf numFmtId="0" fontId="13" fillId="0" borderId="8" xfId="0" applyFont="1" applyBorder="1"/>
    <xf numFmtId="165" fontId="14" fillId="0" borderId="8" xfId="1" applyNumberFormat="1" applyFont="1" applyBorder="1"/>
    <xf numFmtId="0" fontId="5" fillId="0" borderId="59" xfId="0" applyFont="1" applyBorder="1"/>
    <xf numFmtId="165" fontId="6" fillId="0" borderId="54" xfId="1" applyNumberFormat="1" applyFont="1" applyBorder="1"/>
    <xf numFmtId="3" fontId="5" fillId="0" borderId="48" xfId="0" applyNumberFormat="1" applyFont="1" applyBorder="1"/>
    <xf numFmtId="0" fontId="6" fillId="0" borderId="53" xfId="0" applyFont="1" applyBorder="1"/>
    <xf numFmtId="165" fontId="6" fillId="0" borderId="5" xfId="1" applyNumberFormat="1" applyFont="1" applyBorder="1"/>
    <xf numFmtId="165" fontId="7" fillId="2" borderId="8" xfId="2" applyNumberFormat="1" applyFont="1" applyFill="1" applyBorder="1" applyAlignment="1">
      <alignment horizontal="right"/>
    </xf>
    <xf numFmtId="165" fontId="7" fillId="2" borderId="6" xfId="2" applyNumberFormat="1" applyFont="1" applyFill="1" applyBorder="1"/>
    <xf numFmtId="165" fontId="14" fillId="0" borderId="24" xfId="2" applyNumberFormat="1" applyFont="1" applyFill="1" applyBorder="1"/>
    <xf numFmtId="165" fontId="5" fillId="0" borderId="34" xfId="1" applyNumberFormat="1" applyFont="1" applyFill="1" applyBorder="1"/>
    <xf numFmtId="165" fontId="5" fillId="0" borderId="39" xfId="1" applyNumberFormat="1" applyFont="1" applyFill="1" applyBorder="1"/>
    <xf numFmtId="3" fontId="33" fillId="0" borderId="0" xfId="0" applyNumberFormat="1" applyFont="1"/>
    <xf numFmtId="3" fontId="55" fillId="0" borderId="11" xfId="0" applyNumberFormat="1" applyFont="1" applyFill="1" applyBorder="1" applyAlignment="1">
      <alignment wrapText="1"/>
    </xf>
    <xf numFmtId="3" fontId="56" fillId="0" borderId="12" xfId="0" applyNumberFormat="1" applyFont="1" applyFill="1" applyBorder="1" applyAlignment="1">
      <alignment wrapText="1"/>
    </xf>
    <xf numFmtId="3" fontId="56" fillId="0" borderId="13" xfId="0" applyNumberFormat="1" applyFont="1" applyFill="1" applyBorder="1"/>
    <xf numFmtId="3" fontId="28" fillId="0" borderId="18" xfId="0" applyNumberFormat="1" applyFont="1" applyFill="1" applyBorder="1"/>
    <xf numFmtId="3" fontId="28" fillId="0" borderId="16" xfId="0" applyNumberFormat="1" applyFont="1" applyFill="1" applyBorder="1"/>
    <xf numFmtId="3" fontId="27" fillId="0" borderId="9" xfId="0" applyNumberFormat="1" applyFont="1" applyFill="1" applyBorder="1" applyAlignment="1">
      <alignment wrapText="1"/>
    </xf>
    <xf numFmtId="3" fontId="55" fillId="0" borderId="49" xfId="0" applyNumberFormat="1" applyFont="1" applyFill="1" applyBorder="1" applyAlignment="1">
      <alignment wrapText="1"/>
    </xf>
    <xf numFmtId="3" fontId="57" fillId="2" borderId="13" xfId="0" applyNumberFormat="1" applyFont="1" applyFill="1" applyBorder="1"/>
    <xf numFmtId="3" fontId="28" fillId="0" borderId="34" xfId="0" applyNumberFormat="1" applyFont="1" applyFill="1" applyBorder="1"/>
    <xf numFmtId="3" fontId="28" fillId="0" borderId="39" xfId="0" applyNumberFormat="1" applyFont="1" applyFill="1" applyBorder="1"/>
    <xf numFmtId="3" fontId="28" fillId="2" borderId="15" xfId="0" applyNumberFormat="1" applyFont="1" applyFill="1" applyBorder="1"/>
    <xf numFmtId="3" fontId="28" fillId="2" borderId="27" xfId="0" applyNumberFormat="1" applyFont="1" applyFill="1" applyBorder="1"/>
    <xf numFmtId="3" fontId="51" fillId="2" borderId="6" xfId="0" applyNumberFormat="1" applyFont="1" applyFill="1" applyBorder="1"/>
    <xf numFmtId="3" fontId="55" fillId="2" borderId="3" xfId="0" applyNumberFormat="1" applyFont="1" applyFill="1" applyBorder="1" applyAlignment="1">
      <alignment wrapText="1"/>
    </xf>
    <xf numFmtId="3" fontId="57" fillId="2" borderId="22" xfId="0" applyNumberFormat="1" applyFont="1" applyFill="1" applyBorder="1"/>
    <xf numFmtId="3" fontId="57" fillId="2" borderId="34" xfId="0" applyNumberFormat="1" applyFont="1" applyFill="1" applyBorder="1"/>
    <xf numFmtId="3" fontId="58" fillId="2" borderId="39" xfId="0" applyNumberFormat="1" applyFont="1" applyFill="1" applyBorder="1"/>
    <xf numFmtId="3" fontId="56" fillId="2" borderId="39" xfId="0" applyNumberFormat="1" applyFont="1" applyFill="1" applyBorder="1"/>
    <xf numFmtId="3" fontId="56" fillId="2" borderId="39" xfId="0" applyNumberFormat="1" applyFont="1" applyFill="1" applyBorder="1" applyAlignment="1">
      <alignment horizontal="right"/>
    </xf>
    <xf numFmtId="3" fontId="56" fillId="2" borderId="40" xfId="0" applyNumberFormat="1" applyFont="1" applyFill="1" applyBorder="1"/>
    <xf numFmtId="3" fontId="58" fillId="2" borderId="36" xfId="0" applyNumberFormat="1" applyFont="1" applyFill="1" applyBorder="1"/>
    <xf numFmtId="3" fontId="56" fillId="2" borderId="26" xfId="0" applyNumberFormat="1" applyFont="1" applyFill="1" applyBorder="1" applyAlignment="1">
      <alignment wrapText="1"/>
    </xf>
    <xf numFmtId="3" fontId="55" fillId="2" borderId="31" xfId="0" applyNumberFormat="1" applyFont="1" applyFill="1" applyBorder="1" applyAlignment="1">
      <alignment wrapText="1"/>
    </xf>
    <xf numFmtId="165" fontId="4" fillId="0" borderId="8" xfId="0" applyNumberFormat="1" applyFont="1" applyBorder="1"/>
    <xf numFmtId="0" fontId="0" fillId="0" borderId="8" xfId="0" applyBorder="1"/>
    <xf numFmtId="0" fontId="15" fillId="0" borderId="57" xfId="0" applyFont="1" applyBorder="1" applyAlignment="1">
      <alignment horizontal="center" vertical="center" wrapText="1"/>
    </xf>
    <xf numFmtId="3" fontId="56" fillId="0" borderId="55" xfId="0" applyNumberFormat="1" applyFont="1" applyFill="1" applyBorder="1" applyAlignment="1">
      <alignment wrapText="1"/>
    </xf>
    <xf numFmtId="3" fontId="56" fillId="0" borderId="24" xfId="0" applyNumberFormat="1" applyFont="1" applyFill="1" applyBorder="1" applyAlignment="1">
      <alignment wrapText="1"/>
    </xf>
    <xf numFmtId="3" fontId="55" fillId="0" borderId="24" xfId="0" applyNumberFormat="1" applyFont="1" applyFill="1" applyBorder="1" applyAlignment="1">
      <alignment wrapText="1"/>
    </xf>
    <xf numFmtId="0" fontId="49" fillId="0" borderId="44" xfId="0" applyFont="1" applyBorder="1" applyAlignment="1">
      <alignment wrapText="1"/>
    </xf>
    <xf numFmtId="165" fontId="0" fillId="0" borderId="0" xfId="1" applyNumberFormat="1" applyFont="1"/>
    <xf numFmtId="0" fontId="18" fillId="0" borderId="0" xfId="0" applyFont="1" applyAlignment="1">
      <alignment horizontal="right"/>
    </xf>
    <xf numFmtId="165" fontId="7" fillId="0" borderId="33" xfId="1" applyNumberFormat="1" applyFont="1" applyBorder="1"/>
    <xf numFmtId="0" fontId="14" fillId="0" borderId="41" xfId="3" applyFont="1" applyFill="1" applyBorder="1" applyAlignment="1" applyProtection="1">
      <alignment horizontal="left" vertical="center" wrapText="1" indent="1"/>
    </xf>
    <xf numFmtId="3" fontId="58" fillId="0" borderId="32" xfId="0" applyNumberFormat="1" applyFont="1" applyFill="1" applyBorder="1"/>
    <xf numFmtId="3" fontId="28" fillId="2" borderId="22" xfId="0" applyNumberFormat="1" applyFont="1" applyFill="1" applyBorder="1"/>
    <xf numFmtId="0" fontId="7" fillId="0" borderId="3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165" fontId="7" fillId="2" borderId="8" xfId="0" applyNumberFormat="1" applyFont="1" applyFill="1" applyBorder="1"/>
    <xf numFmtId="165" fontId="15" fillId="0" borderId="41" xfId="1" applyNumberFormat="1" applyFont="1" applyBorder="1" applyAlignment="1">
      <alignment horizontal="right"/>
    </xf>
    <xf numFmtId="165" fontId="15" fillId="0" borderId="8" xfId="1" applyNumberFormat="1" applyFont="1" applyBorder="1" applyAlignment="1">
      <alignment horizontal="right"/>
    </xf>
    <xf numFmtId="165" fontId="15" fillId="0" borderId="8" xfId="1" applyNumberFormat="1" applyFont="1" applyFill="1" applyBorder="1" applyAlignment="1" applyProtection="1">
      <alignment horizontal="left" indent="1"/>
    </xf>
    <xf numFmtId="0" fontId="16" fillId="0" borderId="22" xfId="3" applyFont="1" applyFill="1" applyBorder="1" applyAlignment="1" applyProtection="1">
      <alignment horizontal="left"/>
    </xf>
    <xf numFmtId="165" fontId="16" fillId="0" borderId="19" xfId="1" applyNumberFormat="1" applyFont="1" applyFill="1" applyBorder="1" applyAlignment="1" applyProtection="1"/>
    <xf numFmtId="0" fontId="4" fillId="0" borderId="0" xfId="0" applyFont="1" applyFill="1"/>
    <xf numFmtId="165" fontId="2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65" fillId="0" borderId="0" xfId="1" applyNumberFormat="1" applyFont="1" applyFill="1" applyBorder="1"/>
    <xf numFmtId="165" fontId="65" fillId="0" borderId="0" xfId="1" applyNumberFormat="1" applyFont="1"/>
    <xf numFmtId="165" fontId="65" fillId="0" borderId="0" xfId="0" applyNumberFormat="1" applyFont="1"/>
    <xf numFmtId="3" fontId="41" fillId="0" borderId="0" xfId="0" applyNumberFormat="1" applyFont="1"/>
    <xf numFmtId="0" fontId="15" fillId="0" borderId="26" xfId="3" applyFont="1" applyFill="1" applyBorder="1" applyAlignment="1" applyProtection="1">
      <alignment horizontal="left" vertical="center" wrapText="1" indent="1"/>
    </xf>
    <xf numFmtId="0" fontId="43" fillId="0" borderId="17" xfId="3" applyFont="1" applyFill="1" applyBorder="1" applyAlignment="1" applyProtection="1">
      <alignment horizontal="left" vertical="center" wrapText="1" indent="1"/>
    </xf>
    <xf numFmtId="0" fontId="15" fillId="0" borderId="50" xfId="3" applyFont="1" applyFill="1" applyBorder="1" applyAlignment="1" applyProtection="1">
      <alignment horizontal="left" vertical="center" wrapText="1" indent="1"/>
    </xf>
    <xf numFmtId="165" fontId="15" fillId="0" borderId="43" xfId="1" applyNumberFormat="1" applyFont="1" applyFill="1" applyBorder="1" applyAlignment="1" applyProtection="1">
      <alignment vertical="center" wrapText="1"/>
    </xf>
    <xf numFmtId="0" fontId="32" fillId="0" borderId="22" xfId="3" applyFont="1" applyFill="1" applyBorder="1" applyAlignment="1" applyProtection="1">
      <alignment horizontal="left" vertical="center" wrapText="1" indent="2"/>
    </xf>
    <xf numFmtId="165" fontId="32" fillId="0" borderId="19" xfId="1" applyNumberFormat="1" applyFont="1" applyFill="1" applyBorder="1" applyAlignment="1" applyProtection="1">
      <alignment vertical="center" wrapText="1"/>
    </xf>
    <xf numFmtId="165" fontId="13" fillId="0" borderId="39" xfId="1" applyNumberFormat="1" applyFont="1" applyFill="1" applyBorder="1" applyAlignment="1" applyProtection="1">
      <alignment vertical="center" wrapText="1"/>
      <protection locked="0"/>
    </xf>
    <xf numFmtId="165" fontId="13" fillId="0" borderId="39" xfId="1" applyNumberFormat="1" applyFont="1" applyFill="1" applyBorder="1" applyAlignment="1" applyProtection="1">
      <alignment vertical="center" wrapText="1"/>
    </xf>
    <xf numFmtId="0" fontId="13" fillId="0" borderId="48" xfId="3" applyFont="1" applyFill="1" applyBorder="1" applyAlignment="1" applyProtection="1">
      <alignment horizontal="left" vertical="center" wrapText="1" indent="2"/>
    </xf>
    <xf numFmtId="165" fontId="13" fillId="0" borderId="40" xfId="1" applyNumberFormat="1" applyFont="1" applyFill="1" applyBorder="1" applyAlignment="1" applyProtection="1">
      <alignment vertical="center" wrapText="1"/>
      <protection locked="0"/>
    </xf>
    <xf numFmtId="165" fontId="7" fillId="2" borderId="67" xfId="1" applyNumberFormat="1" applyFont="1" applyFill="1" applyBorder="1" applyAlignment="1">
      <alignment horizontal="center" vertical="center"/>
    </xf>
    <xf numFmtId="165" fontId="7" fillId="0" borderId="67" xfId="1" applyNumberFormat="1" applyFont="1" applyFill="1" applyBorder="1" applyAlignment="1">
      <alignment horizontal="center" vertical="center"/>
    </xf>
    <xf numFmtId="165" fontId="7" fillId="2" borderId="6" xfId="0" applyNumberFormat="1" applyFont="1" applyFill="1" applyBorder="1"/>
    <xf numFmtId="165" fontId="14" fillId="0" borderId="13" xfId="1" applyNumberFormat="1" applyFont="1" applyFill="1" applyBorder="1"/>
    <xf numFmtId="3" fontId="14" fillId="2" borderId="22" xfId="0" applyNumberFormat="1" applyFont="1" applyFill="1" applyBorder="1" applyAlignment="1">
      <alignment horizontal="center" vertical="center"/>
    </xf>
    <xf numFmtId="3" fontId="14" fillId="2" borderId="19" xfId="0" applyNumberFormat="1" applyFont="1" applyFill="1" applyBorder="1" applyAlignment="1">
      <alignment horizontal="center" vertical="center"/>
    </xf>
    <xf numFmtId="165" fontId="14" fillId="2" borderId="19" xfId="1" applyNumberFormat="1" applyFont="1" applyFill="1" applyBorder="1" applyAlignment="1">
      <alignment horizontal="center" vertical="center"/>
    </xf>
    <xf numFmtId="165" fontId="14" fillId="2" borderId="34" xfId="1" applyNumberFormat="1" applyFont="1" applyFill="1" applyBorder="1" applyAlignment="1">
      <alignment horizontal="center" vertical="center"/>
    </xf>
    <xf numFmtId="165" fontId="14" fillId="0" borderId="23" xfId="1" applyNumberFormat="1" applyFont="1" applyBorder="1"/>
    <xf numFmtId="165" fontId="14" fillId="0" borderId="39" xfId="1" applyNumberFormat="1" applyFont="1" applyBorder="1" applyAlignment="1">
      <alignment horizontal="center"/>
    </xf>
    <xf numFmtId="165" fontId="14" fillId="2" borderId="23" xfId="1" applyNumberFormat="1" applyFont="1" applyFill="1" applyBorder="1"/>
    <xf numFmtId="165" fontId="14" fillId="2" borderId="39" xfId="1" applyNumberFormat="1" applyFont="1" applyFill="1" applyBorder="1" applyAlignment="1">
      <alignment horizontal="center"/>
    </xf>
    <xf numFmtId="165" fontId="14" fillId="0" borderId="23" xfId="1" applyNumberFormat="1" applyFont="1" applyFill="1" applyBorder="1"/>
    <xf numFmtId="165" fontId="14" fillId="0" borderId="39" xfId="1" applyNumberFormat="1" applyFont="1" applyFill="1" applyBorder="1" applyAlignment="1">
      <alignment horizontal="center"/>
    </xf>
    <xf numFmtId="165" fontId="7" fillId="0" borderId="33" xfId="1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165" fontId="15" fillId="0" borderId="0" xfId="1" applyNumberFormat="1" applyFont="1" applyBorder="1" applyAlignment="1"/>
    <xf numFmtId="165" fontId="4" fillId="0" borderId="0" xfId="1" applyNumberFormat="1" applyFont="1"/>
    <xf numFmtId="165" fontId="14" fillId="0" borderId="36" xfId="1" applyNumberFormat="1" applyFont="1" applyFill="1" applyBorder="1" applyAlignment="1"/>
    <xf numFmtId="0" fontId="14" fillId="2" borderId="1" xfId="0" applyFont="1" applyFill="1" applyBorder="1" applyAlignment="1"/>
    <xf numFmtId="0" fontId="59" fillId="0" borderId="12" xfId="0" applyFont="1" applyBorder="1" applyAlignment="1">
      <alignment wrapText="1"/>
    </xf>
    <xf numFmtId="0" fontId="7" fillId="0" borderId="9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65" fontId="5" fillId="0" borderId="0" xfId="0" applyNumberFormat="1" applyFont="1"/>
    <xf numFmtId="164" fontId="0" fillId="0" borderId="0" xfId="0" applyNumberFormat="1"/>
    <xf numFmtId="0" fontId="54" fillId="0" borderId="13" xfId="0" applyFont="1" applyFill="1" applyBorder="1" applyAlignment="1">
      <alignment wrapText="1"/>
    </xf>
    <xf numFmtId="165" fontId="14" fillId="0" borderId="33" xfId="1" applyNumberFormat="1" applyFont="1" applyFill="1" applyBorder="1"/>
    <xf numFmtId="0" fontId="54" fillId="0" borderId="11" xfId="0" applyFont="1" applyFill="1" applyBorder="1"/>
    <xf numFmtId="0" fontId="54" fillId="0" borderId="12" xfId="0" applyFont="1" applyFill="1" applyBorder="1"/>
    <xf numFmtId="0" fontId="59" fillId="0" borderId="11" xfId="0" applyFont="1" applyFill="1" applyBorder="1"/>
    <xf numFmtId="0" fontId="7" fillId="0" borderId="8" xfId="0" applyFont="1" applyFill="1" applyBorder="1"/>
    <xf numFmtId="165" fontId="7" fillId="0" borderId="8" xfId="0" applyNumberFormat="1" applyFont="1" applyFill="1" applyBorder="1"/>
    <xf numFmtId="3" fontId="66" fillId="0" borderId="8" xfId="0" applyNumberFormat="1" applyFont="1" applyFill="1" applyBorder="1"/>
    <xf numFmtId="0" fontId="13" fillId="0" borderId="3" xfId="0" applyFont="1" applyBorder="1" applyAlignment="1">
      <alignment wrapText="1"/>
    </xf>
    <xf numFmtId="165" fontId="13" fillId="0" borderId="3" xfId="1" applyNumberFormat="1" applyFont="1" applyBorder="1"/>
    <xf numFmtId="3" fontId="57" fillId="2" borderId="29" xfId="0" applyNumberFormat="1" applyFont="1" applyFill="1" applyBorder="1"/>
    <xf numFmtId="3" fontId="56" fillId="2" borderId="8" xfId="0" applyNumberFormat="1" applyFont="1" applyFill="1" applyBorder="1" applyAlignment="1">
      <alignment wrapText="1"/>
    </xf>
    <xf numFmtId="3" fontId="55" fillId="0" borderId="22" xfId="0" applyNumberFormat="1" applyFont="1" applyFill="1" applyBorder="1" applyAlignment="1">
      <alignment wrapText="1"/>
    </xf>
    <xf numFmtId="3" fontId="55" fillId="0" borderId="19" xfId="0" applyNumberFormat="1" applyFont="1" applyFill="1" applyBorder="1"/>
    <xf numFmtId="3" fontId="55" fillId="2" borderId="19" xfId="0" applyNumberFormat="1" applyFont="1" applyFill="1" applyBorder="1"/>
    <xf numFmtId="3" fontId="55" fillId="2" borderId="30" xfId="0" applyNumberFormat="1" applyFont="1" applyFill="1" applyBorder="1"/>
    <xf numFmtId="3" fontId="55" fillId="0" borderId="23" xfId="0" applyNumberFormat="1" applyFont="1" applyFill="1" applyBorder="1" applyAlignment="1">
      <alignment wrapText="1"/>
    </xf>
    <xf numFmtId="3" fontId="28" fillId="0" borderId="45" xfId="0" applyNumberFormat="1" applyFont="1" applyFill="1" applyBorder="1"/>
    <xf numFmtId="3" fontId="28" fillId="2" borderId="54" xfId="0" applyNumberFormat="1" applyFont="1" applyFill="1" applyBorder="1"/>
    <xf numFmtId="3" fontId="28" fillId="2" borderId="50" xfId="0" applyNumberFormat="1" applyFont="1" applyFill="1" applyBorder="1"/>
    <xf numFmtId="3" fontId="28" fillId="0" borderId="40" xfId="0" applyNumberFormat="1" applyFont="1" applyFill="1" applyBorder="1"/>
    <xf numFmtId="3" fontId="28" fillId="0" borderId="54" xfId="0" applyNumberFormat="1" applyFont="1" applyFill="1" applyBorder="1"/>
    <xf numFmtId="3" fontId="28" fillId="0" borderId="43" xfId="0" applyNumberFormat="1" applyFont="1" applyFill="1" applyBorder="1"/>
    <xf numFmtId="3" fontId="56" fillId="0" borderId="3" xfId="0" applyNumberFormat="1" applyFont="1" applyFill="1" applyBorder="1" applyAlignment="1">
      <alignment wrapText="1"/>
    </xf>
    <xf numFmtId="3" fontId="56" fillId="0" borderId="32" xfId="0" applyNumberFormat="1" applyFont="1" applyFill="1" applyBorder="1"/>
    <xf numFmtId="3" fontId="56" fillId="2" borderId="47" xfId="0" applyNumberFormat="1" applyFont="1" applyFill="1" applyBorder="1"/>
    <xf numFmtId="3" fontId="56" fillId="0" borderId="18" xfId="0" applyNumberFormat="1" applyFont="1" applyFill="1" applyBorder="1"/>
    <xf numFmtId="3" fontId="47" fillId="2" borderId="18" xfId="0" applyNumberFormat="1" applyFont="1" applyFill="1" applyBorder="1"/>
    <xf numFmtId="3" fontId="47" fillId="0" borderId="15" xfId="0" applyNumberFormat="1" applyFont="1" applyFill="1" applyBorder="1"/>
    <xf numFmtId="3" fontId="56" fillId="0" borderId="60" xfId="0" applyNumberFormat="1" applyFont="1" applyFill="1" applyBorder="1"/>
    <xf numFmtId="3" fontId="56" fillId="2" borderId="60" xfId="0" applyNumberFormat="1" applyFont="1" applyFill="1" applyBorder="1"/>
    <xf numFmtId="3" fontId="57" fillId="2" borderId="60" xfId="0" applyNumberFormat="1" applyFont="1" applyFill="1" applyBorder="1"/>
    <xf numFmtId="3" fontId="28" fillId="0" borderId="61" xfId="0" applyNumberFormat="1" applyFont="1" applyFill="1" applyBorder="1"/>
    <xf numFmtId="3" fontId="47" fillId="0" borderId="19" xfId="0" applyNumberFormat="1" applyFont="1" applyFill="1" applyBorder="1"/>
    <xf numFmtId="0" fontId="15" fillId="0" borderId="54" xfId="3" applyFont="1" applyFill="1" applyBorder="1" applyAlignment="1" applyProtection="1">
      <alignment vertical="center" wrapText="1"/>
    </xf>
    <xf numFmtId="0" fontId="13" fillId="0" borderId="13" xfId="3" applyFont="1" applyFill="1" applyBorder="1" applyAlignment="1" applyProtection="1">
      <alignment vertical="center" wrapText="1"/>
    </xf>
    <xf numFmtId="166" fontId="13" fillId="0" borderId="0" xfId="1" applyNumberFormat="1" applyFont="1"/>
    <xf numFmtId="3" fontId="58" fillId="0" borderId="13" xfId="0" applyNumberFormat="1" applyFont="1" applyFill="1" applyBorder="1"/>
    <xf numFmtId="3" fontId="14" fillId="0" borderId="13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right"/>
    </xf>
    <xf numFmtId="4" fontId="63" fillId="0" borderId="19" xfId="0" applyNumberFormat="1" applyFont="1" applyBorder="1" applyAlignment="1">
      <alignment horizontal="center"/>
    </xf>
    <xf numFmtId="3" fontId="63" fillId="0" borderId="19" xfId="0" applyNumberFormat="1" applyFont="1" applyBorder="1" applyAlignment="1">
      <alignment horizontal="right"/>
    </xf>
    <xf numFmtId="3" fontId="64" fillId="2" borderId="34" xfId="0" applyNumberFormat="1" applyFont="1" applyFill="1" applyBorder="1" applyAlignment="1">
      <alignment horizontal="right"/>
    </xf>
    <xf numFmtId="3" fontId="13" fillId="2" borderId="39" xfId="0" applyNumberFormat="1" applyFont="1" applyFill="1" applyBorder="1" applyAlignment="1">
      <alignment horizontal="right"/>
    </xf>
    <xf numFmtId="3" fontId="14" fillId="2" borderId="39" xfId="0" applyNumberFormat="1" applyFont="1" applyFill="1" applyBorder="1" applyAlignment="1">
      <alignment horizontal="right"/>
    </xf>
    <xf numFmtId="3" fontId="14" fillId="0" borderId="13" xfId="0" applyNumberFormat="1" applyFont="1" applyBorder="1"/>
    <xf numFmtId="3" fontId="14" fillId="2" borderId="39" xfId="0" applyNumberFormat="1" applyFont="1" applyFill="1" applyBorder="1"/>
    <xf numFmtId="3" fontId="16" fillId="2" borderId="40" xfId="0" applyNumberFormat="1" applyFont="1" applyFill="1" applyBorder="1"/>
    <xf numFmtId="3" fontId="14" fillId="0" borderId="18" xfId="0" applyNumberFormat="1" applyFont="1" applyBorder="1" applyAlignment="1">
      <alignment horizontal="center"/>
    </xf>
    <xf numFmtId="3" fontId="14" fillId="0" borderId="18" xfId="0" applyNumberFormat="1" applyFont="1" applyBorder="1" applyAlignment="1">
      <alignment horizontal="right"/>
    </xf>
    <xf numFmtId="3" fontId="14" fillId="2" borderId="45" xfId="0" applyNumberFormat="1" applyFont="1" applyFill="1" applyBorder="1" applyAlignment="1">
      <alignment horizontal="right"/>
    </xf>
    <xf numFmtId="3" fontId="16" fillId="2" borderId="42" xfId="0" applyNumberFormat="1" applyFont="1" applyFill="1" applyBorder="1"/>
    <xf numFmtId="3" fontId="13" fillId="0" borderId="19" xfId="0" applyNumberFormat="1" applyFont="1" applyBorder="1" applyAlignment="1">
      <alignment horizontal="center"/>
    </xf>
    <xf numFmtId="3" fontId="13" fillId="0" borderId="19" xfId="0" applyNumberFormat="1" applyFont="1" applyBorder="1"/>
    <xf numFmtId="3" fontId="14" fillId="2" borderId="34" xfId="0" applyNumberFormat="1" applyFont="1" applyFill="1" applyBorder="1"/>
    <xf numFmtId="0" fontId="14" fillId="0" borderId="19" xfId="0" applyFont="1" applyBorder="1" applyAlignment="1">
      <alignment horizontal="center"/>
    </xf>
    <xf numFmtId="3" fontId="14" fillId="0" borderId="19" xfId="0" applyNumberFormat="1" applyFont="1" applyBorder="1"/>
    <xf numFmtId="165" fontId="13" fillId="0" borderId="31" xfId="1" applyNumberFormat="1" applyFont="1" applyBorder="1"/>
    <xf numFmtId="165" fontId="13" fillId="0" borderId="6" xfId="1" applyNumberFormat="1" applyFont="1" applyBorder="1"/>
    <xf numFmtId="165" fontId="13" fillId="0" borderId="6" xfId="1" applyNumberFormat="1" applyFont="1" applyFill="1" applyBorder="1"/>
    <xf numFmtId="0" fontId="0" fillId="0" borderId="0" xfId="0" applyAlignment="1">
      <alignment horizontal="center"/>
    </xf>
    <xf numFmtId="0" fontId="14" fillId="0" borderId="26" xfId="0" applyFont="1" applyBorder="1" applyAlignment="1">
      <alignment horizontal="center" vertical="center"/>
    </xf>
    <xf numFmtId="165" fontId="15" fillId="0" borderId="0" xfId="1" applyNumberFormat="1" applyFont="1" applyFill="1" applyBorder="1"/>
    <xf numFmtId="0" fontId="7" fillId="0" borderId="4" xfId="0" applyFont="1" applyBorder="1" applyAlignment="1">
      <alignment horizontal="center" vertical="center" wrapText="1"/>
    </xf>
    <xf numFmtId="0" fontId="14" fillId="0" borderId="66" xfId="0" applyFont="1" applyBorder="1"/>
    <xf numFmtId="0" fontId="14" fillId="0" borderId="65" xfId="0" applyFont="1" applyBorder="1"/>
    <xf numFmtId="0" fontId="14" fillId="0" borderId="65" xfId="0" applyFont="1" applyFill="1" applyBorder="1"/>
    <xf numFmtId="165" fontId="14" fillId="2" borderId="55" xfId="1" applyNumberFormat="1" applyFont="1" applyFill="1" applyBorder="1" applyAlignment="1">
      <alignment horizontal="center" vertical="center"/>
    </xf>
    <xf numFmtId="165" fontId="14" fillId="0" borderId="56" xfId="1" applyNumberFormat="1" applyFont="1" applyFill="1" applyBorder="1"/>
    <xf numFmtId="165" fontId="7" fillId="2" borderId="62" xfId="1" applyNumberFormat="1" applyFont="1" applyFill="1" applyBorder="1" applyAlignment="1">
      <alignment horizontal="center" vertical="center"/>
    </xf>
    <xf numFmtId="165" fontId="14" fillId="0" borderId="35" xfId="1" applyNumberFormat="1" applyFont="1" applyBorder="1"/>
    <xf numFmtId="0" fontId="14" fillId="0" borderId="21" xfId="0" applyFont="1" applyBorder="1"/>
    <xf numFmtId="165" fontId="14" fillId="0" borderId="42" xfId="1" applyNumberFormat="1" applyFont="1" applyBorder="1" applyAlignment="1">
      <alignment horizontal="center"/>
    </xf>
    <xf numFmtId="165" fontId="7" fillId="0" borderId="8" xfId="1" applyNumberFormat="1" applyFont="1" applyFill="1" applyBorder="1"/>
    <xf numFmtId="0" fontId="40" fillId="0" borderId="12" xfId="0" applyFont="1" applyBorder="1"/>
    <xf numFmtId="0" fontId="14" fillId="0" borderId="60" xfId="0" applyFont="1" applyBorder="1" applyAlignment="1">
      <alignment horizontal="center"/>
    </xf>
    <xf numFmtId="3" fontId="14" fillId="0" borderId="60" xfId="0" applyNumberFormat="1" applyFont="1" applyBorder="1"/>
    <xf numFmtId="3" fontId="14" fillId="2" borderId="61" xfId="0" applyNumberFormat="1" applyFont="1" applyFill="1" applyBorder="1"/>
    <xf numFmtId="0" fontId="54" fillId="0" borderId="25" xfId="0" applyFont="1" applyBorder="1"/>
    <xf numFmtId="165" fontId="14" fillId="2" borderId="39" xfId="1" applyNumberFormat="1" applyFont="1" applyFill="1" applyBorder="1"/>
    <xf numFmtId="165" fontId="14" fillId="0" borderId="8" xfId="1" applyNumberFormat="1" applyFont="1" applyFill="1" applyBorder="1" applyAlignment="1" applyProtection="1">
      <alignment vertical="center" wrapText="1"/>
    </xf>
    <xf numFmtId="0" fontId="24" fillId="0" borderId="0" xfId="0" applyFont="1" applyAlignment="1">
      <alignment horizontal="center"/>
    </xf>
    <xf numFmtId="0" fontId="0" fillId="0" borderId="13" xfId="0" applyBorder="1"/>
    <xf numFmtId="0" fontId="5" fillId="0" borderId="25" xfId="0" applyFont="1" applyBorder="1"/>
    <xf numFmtId="165" fontId="5" fillId="0" borderId="49" xfId="1" applyNumberFormat="1" applyFont="1" applyBorder="1"/>
    <xf numFmtId="3" fontId="5" fillId="0" borderId="35" xfId="0" applyNumberFormat="1" applyFont="1" applyBorder="1" applyAlignment="1">
      <alignment wrapText="1"/>
    </xf>
    <xf numFmtId="165" fontId="5" fillId="0" borderId="42" xfId="1" applyNumberFormat="1" applyFont="1" applyBorder="1"/>
    <xf numFmtId="166" fontId="0" fillId="0" borderId="0" xfId="0" applyNumberFormat="1"/>
    <xf numFmtId="165" fontId="5" fillId="0" borderId="39" xfId="1" applyNumberFormat="1" applyFont="1" applyFill="1" applyBorder="1" applyAlignment="1">
      <alignment horizontal="center"/>
    </xf>
    <xf numFmtId="165" fontId="5" fillId="0" borderId="40" xfId="1" applyNumberFormat="1" applyFont="1" applyBorder="1" applyAlignment="1">
      <alignment horizontal="center"/>
    </xf>
    <xf numFmtId="0" fontId="13" fillId="0" borderId="0" xfId="0" applyFont="1" applyBorder="1"/>
    <xf numFmtId="166" fontId="0" fillId="0" borderId="0" xfId="0" applyNumberFormat="1" applyBorder="1"/>
    <xf numFmtId="3" fontId="4" fillId="0" borderId="8" xfId="0" applyNumberFormat="1" applyFont="1" applyBorder="1" applyAlignment="1"/>
    <xf numFmtId="165" fontId="0" fillId="0" borderId="0" xfId="1" applyNumberFormat="1" applyFont="1" applyAlignment="1">
      <alignment horizontal="right"/>
    </xf>
    <xf numFmtId="165" fontId="69" fillId="0" borderId="0" xfId="1" applyNumberFormat="1" applyFont="1"/>
    <xf numFmtId="0" fontId="59" fillId="0" borderId="11" xfId="0" applyFont="1" applyFill="1" applyBorder="1" applyAlignment="1">
      <alignment wrapText="1"/>
    </xf>
    <xf numFmtId="165" fontId="40" fillId="0" borderId="13" xfId="1" applyNumberFormat="1" applyFont="1" applyFill="1" applyBorder="1"/>
    <xf numFmtId="0" fontId="41" fillId="0" borderId="0" xfId="0" applyFont="1" applyFill="1"/>
    <xf numFmtId="0" fontId="59" fillId="0" borderId="12" xfId="0" applyFont="1" applyFill="1" applyBorder="1"/>
    <xf numFmtId="0" fontId="14" fillId="0" borderId="13" xfId="0" applyFont="1" applyFill="1" applyBorder="1"/>
    <xf numFmtId="0" fontId="68" fillId="0" borderId="0" xfId="5" applyFont="1" applyFill="1" applyBorder="1" applyAlignment="1"/>
    <xf numFmtId="165" fontId="70" fillId="0" borderId="0" xfId="2" applyNumberFormat="1" applyFont="1" applyFill="1" applyBorder="1" applyAlignment="1"/>
    <xf numFmtId="0" fontId="14" fillId="0" borderId="8" xfId="0" applyFont="1" applyBorder="1" applyAlignment="1">
      <alignment horizontal="center" vertical="center"/>
    </xf>
    <xf numFmtId="0" fontId="14" fillId="2" borderId="0" xfId="0" applyFont="1" applyFill="1" applyBorder="1" applyAlignment="1"/>
    <xf numFmtId="3" fontId="9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5" fontId="20" fillId="0" borderId="13" xfId="1" applyNumberFormat="1" applyFont="1" applyBorder="1"/>
    <xf numFmtId="0" fontId="6" fillId="0" borderId="14" xfId="0" applyFont="1" applyBorder="1" applyAlignment="1">
      <alignment horizontal="center" vertical="center" wrapText="1"/>
    </xf>
    <xf numFmtId="165" fontId="6" fillId="0" borderId="16" xfId="1" applyNumberFormat="1" applyFont="1" applyBorder="1" applyAlignment="1">
      <alignment horizontal="center" vertical="center" wrapText="1"/>
    </xf>
    <xf numFmtId="0" fontId="60" fillId="0" borderId="58" xfId="0" applyFont="1" applyFill="1" applyBorder="1" applyAlignment="1"/>
    <xf numFmtId="0" fontId="6" fillId="0" borderId="8" xfId="0" applyFont="1" applyBorder="1" applyAlignment="1">
      <alignment horizontal="center" vertical="center" wrapText="1"/>
    </xf>
    <xf numFmtId="0" fontId="5" fillId="0" borderId="22" xfId="0" applyFont="1" applyBorder="1"/>
    <xf numFmtId="165" fontId="5" fillId="0" borderId="34" xfId="1" applyNumberFormat="1" applyFont="1" applyBorder="1"/>
    <xf numFmtId="165" fontId="5" fillId="0" borderId="45" xfId="1" applyNumberFormat="1" applyFont="1" applyBorder="1"/>
    <xf numFmtId="0" fontId="5" fillId="0" borderId="48" xfId="0" applyFont="1" applyBorder="1" applyAlignment="1">
      <alignment wrapText="1"/>
    </xf>
    <xf numFmtId="165" fontId="5" fillId="0" borderId="40" xfId="1" applyNumberFormat="1" applyFont="1" applyBorder="1"/>
    <xf numFmtId="3" fontId="36" fillId="0" borderId="22" xfId="0" applyNumberFormat="1" applyFont="1" applyBorder="1" applyAlignment="1">
      <alignment wrapText="1"/>
    </xf>
    <xf numFmtId="165" fontId="5" fillId="0" borderId="34" xfId="1" applyNumberFormat="1" applyFont="1" applyFill="1" applyBorder="1" applyAlignment="1">
      <alignment horizontal="center"/>
    </xf>
    <xf numFmtId="3" fontId="5" fillId="0" borderId="39" xfId="0" applyNumberFormat="1" applyFont="1" applyBorder="1" applyAlignment="1">
      <alignment horizontal="center"/>
    </xf>
    <xf numFmtId="3" fontId="6" fillId="0" borderId="14" xfId="0" applyNumberFormat="1" applyFont="1" applyBorder="1"/>
    <xf numFmtId="165" fontId="6" fillId="0" borderId="16" xfId="1" applyNumberFormat="1" applyFont="1" applyBorder="1"/>
    <xf numFmtId="165" fontId="60" fillId="0" borderId="52" xfId="0" applyNumberFormat="1" applyFont="1" applyFill="1" applyBorder="1" applyAlignment="1"/>
    <xf numFmtId="3" fontId="6" fillId="0" borderId="9" xfId="0" applyNumberFormat="1" applyFont="1" applyBorder="1"/>
    <xf numFmtId="165" fontId="6" fillId="0" borderId="8" xfId="1" applyNumberFormat="1" applyFont="1" applyBorder="1"/>
    <xf numFmtId="0" fontId="6" fillId="0" borderId="9" xfId="0" applyFont="1" applyBorder="1"/>
    <xf numFmtId="165" fontId="14" fillId="0" borderId="0" xfId="1" applyNumberFormat="1" applyFont="1" applyFill="1" applyBorder="1"/>
    <xf numFmtId="165" fontId="0" fillId="0" borderId="0" xfId="1" applyNumberFormat="1" applyFont="1" applyBorder="1"/>
    <xf numFmtId="0" fontId="18" fillId="0" borderId="7" xfId="0" applyFont="1" applyBorder="1" applyAlignment="1">
      <alignment horizontal="right"/>
    </xf>
    <xf numFmtId="0" fontId="64" fillId="0" borderId="24" xfId="0" applyFont="1" applyFill="1" applyBorder="1" applyAlignment="1">
      <alignment wrapText="1"/>
    </xf>
    <xf numFmtId="0" fontId="64" fillId="0" borderId="24" xfId="0" applyFont="1" applyFill="1" applyBorder="1"/>
    <xf numFmtId="0" fontId="2" fillId="0" borderId="0" xfId="0" applyFont="1" applyFill="1"/>
    <xf numFmtId="0" fontId="64" fillId="0" borderId="24" xfId="0" applyFont="1" applyFill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7" xfId="0" applyFont="1" applyFill="1" applyBorder="1" applyAlignment="1"/>
    <xf numFmtId="165" fontId="2" fillId="0" borderId="0" xfId="1" applyNumberFormat="1" applyFont="1" applyAlignment="1">
      <alignment horizontal="right"/>
    </xf>
    <xf numFmtId="166" fontId="2" fillId="0" borderId="0" xfId="1" applyNumberFormat="1" applyFont="1"/>
    <xf numFmtId="165" fontId="34" fillId="0" borderId="0" xfId="1" applyNumberFormat="1" applyFont="1"/>
    <xf numFmtId="165" fontId="71" fillId="0" borderId="0" xfId="1" applyNumberFormat="1" applyFont="1"/>
    <xf numFmtId="165" fontId="72" fillId="0" borderId="0" xfId="1" applyNumberFormat="1" applyFont="1"/>
    <xf numFmtId="165" fontId="73" fillId="0" borderId="0" xfId="1" applyNumberFormat="1" applyFont="1"/>
    <xf numFmtId="3" fontId="13" fillId="0" borderId="0" xfId="0" applyNumberFormat="1" applyFont="1"/>
    <xf numFmtId="165" fontId="13" fillId="0" borderId="0" xfId="0" applyNumberFormat="1" applyFont="1"/>
    <xf numFmtId="3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165" fontId="5" fillId="0" borderId="0" xfId="1" applyNumberFormat="1" applyFont="1" applyBorder="1"/>
    <xf numFmtId="165" fontId="5" fillId="0" borderId="0" xfId="0" applyNumberFormat="1" applyFont="1" applyBorder="1"/>
    <xf numFmtId="0" fontId="2" fillId="2" borderId="7" xfId="0" applyFont="1" applyFill="1" applyBorder="1" applyAlignment="1">
      <alignment horizontal="right"/>
    </xf>
    <xf numFmtId="0" fontId="15" fillId="2" borderId="6" xfId="0" applyFont="1" applyFill="1" applyBorder="1"/>
    <xf numFmtId="165" fontId="4" fillId="2" borderId="31" xfId="0" applyNumberFormat="1" applyFont="1" applyFill="1" applyBorder="1"/>
    <xf numFmtId="165" fontId="14" fillId="2" borderId="36" xfId="1" applyNumberFormat="1" applyFont="1" applyFill="1" applyBorder="1"/>
    <xf numFmtId="0" fontId="59" fillId="0" borderId="55" xfId="0" applyFont="1" applyBorder="1" applyAlignment="1">
      <alignment wrapText="1"/>
    </xf>
    <xf numFmtId="0" fontId="59" fillId="0" borderId="44" xfId="0" applyFont="1" applyBorder="1" applyAlignment="1">
      <alignment wrapText="1"/>
    </xf>
    <xf numFmtId="165" fontId="4" fillId="0" borderId="62" xfId="1" applyNumberFormat="1" applyFont="1" applyBorder="1" applyAlignment="1">
      <alignment horizontal="center"/>
    </xf>
    <xf numFmtId="165" fontId="14" fillId="2" borderId="22" xfId="1" applyNumberFormat="1" applyFont="1" applyFill="1" applyBorder="1"/>
    <xf numFmtId="165" fontId="14" fillId="2" borderId="19" xfId="1" applyNumberFormat="1" applyFont="1" applyFill="1" applyBorder="1"/>
    <xf numFmtId="165" fontId="14" fillId="2" borderId="34" xfId="1" applyNumberFormat="1" applyFont="1" applyFill="1" applyBorder="1"/>
    <xf numFmtId="165" fontId="14" fillId="2" borderId="48" xfId="1" applyNumberFormat="1" applyFont="1" applyFill="1" applyBorder="1"/>
    <xf numFmtId="165" fontId="14" fillId="2" borderId="32" xfId="1" applyNumberFormat="1" applyFont="1" applyFill="1" applyBorder="1"/>
    <xf numFmtId="165" fontId="14" fillId="2" borderId="40" xfId="1" applyNumberFormat="1" applyFont="1" applyFill="1" applyBorder="1"/>
    <xf numFmtId="3" fontId="19" fillId="2" borderId="4" xfId="0" applyNumberFormat="1" applyFont="1" applyFill="1" applyBorder="1" applyAlignment="1">
      <alignment horizontal="center" vertical="center"/>
    </xf>
    <xf numFmtId="165" fontId="4" fillId="0" borderId="67" xfId="1" applyNumberFormat="1" applyFont="1" applyBorder="1" applyAlignment="1">
      <alignment horizontal="center"/>
    </xf>
    <xf numFmtId="0" fontId="59" fillId="0" borderId="24" xfId="0" applyFont="1" applyBorder="1" applyAlignment="1">
      <alignment wrapText="1"/>
    </xf>
    <xf numFmtId="165" fontId="4" fillId="0" borderId="68" xfId="0" applyNumberFormat="1" applyFont="1" applyBorder="1"/>
    <xf numFmtId="165" fontId="4" fillId="0" borderId="69" xfId="0" applyNumberFormat="1" applyFont="1" applyBorder="1"/>
    <xf numFmtId="0" fontId="16" fillId="0" borderId="53" xfId="0" applyFont="1" applyBorder="1"/>
    <xf numFmtId="165" fontId="40" fillId="2" borderId="54" xfId="1" applyNumberFormat="1" applyFont="1" applyFill="1" applyBorder="1"/>
    <xf numFmtId="3" fontId="19" fillId="2" borderId="19" xfId="0" applyNumberFormat="1" applyFont="1" applyFill="1" applyBorder="1" applyAlignment="1">
      <alignment horizontal="center" vertical="center"/>
    </xf>
    <xf numFmtId="3" fontId="19" fillId="2" borderId="34" xfId="0" applyNumberFormat="1" applyFont="1" applyFill="1" applyBorder="1" applyAlignment="1">
      <alignment horizontal="center" vertical="center"/>
    </xf>
    <xf numFmtId="165" fontId="0" fillId="0" borderId="39" xfId="1" applyNumberFormat="1" applyFont="1" applyBorder="1"/>
    <xf numFmtId="165" fontId="4" fillId="0" borderId="32" xfId="1" applyNumberFormat="1" applyFont="1" applyBorder="1" applyAlignment="1">
      <alignment horizontal="center"/>
    </xf>
    <xf numFmtId="165" fontId="0" fillId="0" borderId="32" xfId="1" applyNumberFormat="1" applyFont="1" applyBorder="1"/>
    <xf numFmtId="165" fontId="0" fillId="0" borderId="40" xfId="1" applyNumberFormat="1" applyFont="1" applyBorder="1"/>
    <xf numFmtId="3" fontId="19" fillId="2" borderId="57" xfId="0" applyNumberFormat="1" applyFont="1" applyFill="1" applyBorder="1" applyAlignment="1">
      <alignment horizontal="center" vertical="center"/>
    </xf>
    <xf numFmtId="165" fontId="14" fillId="2" borderId="56" xfId="1" applyNumberFormat="1" applyFont="1" applyFill="1" applyBorder="1"/>
    <xf numFmtId="0" fontId="14" fillId="0" borderId="55" xfId="0" applyFont="1" applyBorder="1" applyAlignment="1">
      <alignment horizontal="left" vertical="center"/>
    </xf>
    <xf numFmtId="165" fontId="3" fillId="0" borderId="33" xfId="1" applyNumberFormat="1" applyFont="1" applyFill="1" applyBorder="1" applyAlignment="1">
      <alignment horizontal="center"/>
    </xf>
    <xf numFmtId="0" fontId="7" fillId="0" borderId="6" xfId="0" applyFont="1" applyBorder="1"/>
    <xf numFmtId="165" fontId="7" fillId="2" borderId="6" xfId="1" applyNumberFormat="1" applyFont="1" applyFill="1" applyBorder="1"/>
    <xf numFmtId="165" fontId="13" fillId="0" borderId="13" xfId="1" applyNumberFormat="1" applyFont="1" applyFill="1" applyBorder="1"/>
    <xf numFmtId="165" fontId="14" fillId="0" borderId="19" xfId="1" applyNumberFormat="1" applyFont="1" applyFill="1" applyBorder="1"/>
    <xf numFmtId="165" fontId="14" fillId="0" borderId="39" xfId="1" applyNumberFormat="1" applyFont="1" applyFill="1" applyBorder="1"/>
    <xf numFmtId="165" fontId="14" fillId="0" borderId="32" xfId="1" applyNumberFormat="1" applyFont="1" applyFill="1" applyBorder="1"/>
    <xf numFmtId="165" fontId="14" fillId="2" borderId="57" xfId="1" applyNumberFormat="1" applyFont="1" applyFill="1" applyBorder="1"/>
    <xf numFmtId="0" fontId="64" fillId="0" borderId="55" xfId="0" applyFont="1" applyBorder="1"/>
    <xf numFmtId="0" fontId="64" fillId="0" borderId="24" xfId="0" applyFont="1" applyBorder="1"/>
    <xf numFmtId="49" fontId="17" fillId="0" borderId="24" xfId="0" applyNumberFormat="1" applyFont="1" applyFill="1" applyBorder="1"/>
    <xf numFmtId="0" fontId="64" fillId="0" borderId="44" xfId="0" applyFont="1" applyBorder="1" applyAlignment="1">
      <alignment wrapText="1"/>
    </xf>
    <xf numFmtId="0" fontId="7" fillId="0" borderId="4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right"/>
    </xf>
    <xf numFmtId="165" fontId="0" fillId="0" borderId="70" xfId="0" applyNumberFormat="1" applyBorder="1"/>
    <xf numFmtId="165" fontId="7" fillId="0" borderId="6" xfId="1" applyNumberFormat="1" applyFont="1" applyFill="1" applyBorder="1"/>
    <xf numFmtId="165" fontId="23" fillId="0" borderId="13" xfId="1" applyNumberFormat="1" applyFont="1" applyBorder="1"/>
    <xf numFmtId="0" fontId="0" fillId="0" borderId="13" xfId="0" applyBorder="1" applyAlignment="1">
      <alignment horizontal="center"/>
    </xf>
    <xf numFmtId="0" fontId="44" fillId="0" borderId="10" xfId="0" applyFont="1" applyBorder="1" applyAlignment="1">
      <alignment wrapText="1"/>
    </xf>
    <xf numFmtId="0" fontId="44" fillId="0" borderId="29" xfId="0" applyFont="1" applyBorder="1" applyAlignment="1">
      <alignment wrapText="1"/>
    </xf>
    <xf numFmtId="165" fontId="13" fillId="0" borderId="19" xfId="1" applyNumberFormat="1" applyFont="1" applyFill="1" applyBorder="1"/>
    <xf numFmtId="165" fontId="23" fillId="0" borderId="19" xfId="1" applyNumberFormat="1" applyFont="1" applyBorder="1"/>
    <xf numFmtId="165" fontId="11" fillId="0" borderId="19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4" xfId="0" applyBorder="1"/>
    <xf numFmtId="0" fontId="0" fillId="0" borderId="39" xfId="0" applyBorder="1"/>
    <xf numFmtId="165" fontId="13" fillId="0" borderId="32" xfId="1" applyNumberFormat="1" applyFont="1" applyFill="1" applyBorder="1"/>
    <xf numFmtId="165" fontId="23" fillId="0" borderId="32" xfId="1" applyNumberFormat="1" applyFont="1" applyBorder="1"/>
    <xf numFmtId="165" fontId="11" fillId="0" borderId="32" xfId="1" applyNumberFormat="1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0" xfId="0" applyBorder="1"/>
    <xf numFmtId="165" fontId="4" fillId="0" borderId="0" xfId="1" applyNumberFormat="1" applyFont="1" applyBorder="1"/>
    <xf numFmtId="0" fontId="4" fillId="0" borderId="0" xfId="0" applyFont="1" applyBorder="1"/>
    <xf numFmtId="165" fontId="68" fillId="0" borderId="0" xfId="5" applyNumberFormat="1" applyFont="1" applyFill="1" applyBorder="1" applyAlignment="1"/>
    <xf numFmtId="0" fontId="7" fillId="0" borderId="26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65" fontId="14" fillId="2" borderId="24" xfId="1" applyNumberFormat="1" applyFont="1" applyFill="1" applyBorder="1"/>
    <xf numFmtId="165" fontId="14" fillId="2" borderId="44" xfId="1" applyNumberFormat="1" applyFont="1" applyFill="1" applyBorder="1"/>
    <xf numFmtId="0" fontId="14" fillId="0" borderId="55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49" fontId="14" fillId="0" borderId="55" xfId="0" applyNumberFormat="1" applyFont="1" applyBorder="1" applyAlignment="1">
      <alignment horizontal="center"/>
    </xf>
    <xf numFmtId="49" fontId="14" fillId="0" borderId="44" xfId="0" applyNumberFormat="1" applyFont="1" applyBorder="1" applyAlignment="1">
      <alignment horizontal="center"/>
    </xf>
    <xf numFmtId="0" fontId="14" fillId="0" borderId="24" xfId="0" applyFont="1" applyBorder="1"/>
    <xf numFmtId="0" fontId="14" fillId="0" borderId="44" xfId="0" applyFont="1" applyBorder="1"/>
    <xf numFmtId="0" fontId="14" fillId="0" borderId="65" xfId="0" applyFont="1" applyBorder="1" applyAlignment="1">
      <alignment wrapText="1"/>
    </xf>
    <xf numFmtId="49" fontId="14" fillId="2" borderId="24" xfId="0" applyNumberFormat="1" applyFont="1" applyFill="1" applyBorder="1" applyAlignment="1">
      <alignment horizontal="center" vertical="center"/>
    </xf>
    <xf numFmtId="165" fontId="14" fillId="0" borderId="55" xfId="1" applyNumberFormat="1" applyFont="1" applyFill="1" applyBorder="1" applyAlignment="1">
      <alignment horizontal="center" vertical="center"/>
    </xf>
    <xf numFmtId="0" fontId="28" fillId="2" borderId="55" xfId="0" applyFont="1" applyFill="1" applyBorder="1" applyAlignment="1">
      <alignment horizontal="center" vertical="center" wrapText="1"/>
    </xf>
    <xf numFmtId="0" fontId="35" fillId="2" borderId="25" xfId="0" applyFont="1" applyFill="1" applyBorder="1" applyAlignment="1">
      <alignment horizontal="center" vertical="center" wrapText="1"/>
    </xf>
    <xf numFmtId="3" fontId="28" fillId="2" borderId="31" xfId="0" applyNumberFormat="1" applyFont="1" applyFill="1" applyBorder="1" applyAlignment="1">
      <alignment horizontal="left" wrapText="1"/>
    </xf>
    <xf numFmtId="3" fontId="28" fillId="2" borderId="7" xfId="0" applyNumberFormat="1" applyFont="1" applyFill="1" applyBorder="1" applyAlignment="1">
      <alignment horizontal="left" wrapText="1"/>
    </xf>
    <xf numFmtId="3" fontId="28" fillId="2" borderId="63" xfId="0" applyNumberFormat="1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center" wrapText="1"/>
    </xf>
    <xf numFmtId="0" fontId="19" fillId="2" borderId="4" xfId="0" applyFont="1" applyFill="1" applyBorder="1" applyAlignment="1">
      <alignment horizontal="center" vertical="center"/>
    </xf>
    <xf numFmtId="0" fontId="34" fillId="2" borderId="6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0" fontId="0" fillId="0" borderId="11" xfId="0" applyFont="1" applyBorder="1" applyAlignment="1">
      <alignment horizontal="left" wrapText="1"/>
    </xf>
    <xf numFmtId="0" fontId="0" fillId="0" borderId="65" xfId="0" applyFont="1" applyBorder="1" applyAlignment="1">
      <alignment horizontal="left" wrapText="1"/>
    </xf>
    <xf numFmtId="0" fontId="0" fillId="0" borderId="36" xfId="0" applyFont="1" applyBorder="1" applyAlignment="1">
      <alignment horizontal="left" wrapText="1"/>
    </xf>
    <xf numFmtId="0" fontId="67" fillId="0" borderId="0" xfId="0" applyFont="1" applyAlignment="1">
      <alignment horizontal="center"/>
    </xf>
    <xf numFmtId="0" fontId="43" fillId="0" borderId="22" xfId="0" applyFont="1" applyBorder="1" applyAlignment="1">
      <alignment horizontal="left" wrapText="1"/>
    </xf>
    <xf numFmtId="0" fontId="63" fillId="0" borderId="19" xfId="0" applyFont="1" applyBorder="1" applyAlignment="1">
      <alignment horizontal="left" wrapText="1"/>
    </xf>
    <xf numFmtId="0" fontId="15" fillId="2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8" xfId="0" applyFont="1" applyBorder="1" applyAlignment="1">
      <alignment vertical="center" wrapText="1"/>
    </xf>
    <xf numFmtId="0" fontId="47" fillId="0" borderId="12" xfId="0" applyFont="1" applyBorder="1" applyAlignment="1">
      <alignment horizontal="left"/>
    </xf>
    <xf numFmtId="0" fontId="47" fillId="0" borderId="64" xfId="0" applyFont="1" applyBorder="1" applyAlignment="1">
      <alignment horizontal="left"/>
    </xf>
    <xf numFmtId="0" fontId="47" fillId="0" borderId="37" xfId="0" applyFont="1" applyBorder="1" applyAlignment="1">
      <alignment horizontal="left"/>
    </xf>
    <xf numFmtId="0" fontId="16" fillId="0" borderId="35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48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0" fillId="0" borderId="22" xfId="0" applyFont="1" applyBorder="1" applyAlignment="1">
      <alignment horizontal="left" wrapText="1"/>
    </xf>
    <xf numFmtId="0" fontId="0" fillId="0" borderId="19" xfId="0" applyFont="1" applyBorder="1" applyAlignment="1">
      <alignment horizontal="left" wrapText="1"/>
    </xf>
    <xf numFmtId="0" fontId="13" fillId="0" borderId="23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3" fillId="0" borderId="11" xfId="0" applyFont="1" applyBorder="1" applyAlignment="1"/>
    <xf numFmtId="0" fontId="13" fillId="0" borderId="65" xfId="0" applyFont="1" applyBorder="1" applyAlignment="1"/>
    <xf numFmtId="0" fontId="13" fillId="0" borderId="36" xfId="0" applyFont="1" applyBorder="1" applyAlignment="1"/>
    <xf numFmtId="0" fontId="13" fillId="0" borderId="22" xfId="0" applyFont="1" applyBorder="1" applyAlignment="1">
      <alignment horizontal="left" wrapText="1"/>
    </xf>
    <xf numFmtId="0" fontId="13" fillId="0" borderId="19" xfId="0" applyFont="1" applyBorder="1" applyAlignment="1">
      <alignment horizontal="left" wrapText="1"/>
    </xf>
    <xf numFmtId="0" fontId="14" fillId="0" borderId="23" xfId="0" applyFont="1" applyBorder="1" applyAlignment="1"/>
    <xf numFmtId="0" fontId="14" fillId="0" borderId="13" xfId="0" applyFont="1" applyBorder="1" applyAlignment="1"/>
    <xf numFmtId="0" fontId="14" fillId="0" borderId="59" xfId="0" applyFont="1" applyBorder="1" applyAlignment="1">
      <alignment horizontal="left" wrapText="1"/>
    </xf>
    <xf numFmtId="0" fontId="14" fillId="0" borderId="18" xfId="0" applyFont="1" applyBorder="1" applyAlignment="1">
      <alignment horizontal="left" wrapText="1"/>
    </xf>
    <xf numFmtId="0" fontId="14" fillId="0" borderId="23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6" fillId="0" borderId="48" xfId="0" applyFont="1" applyBorder="1" applyAlignment="1">
      <alignment horizontal="center" wrapText="1"/>
    </xf>
    <xf numFmtId="0" fontId="16" fillId="0" borderId="32" xfId="0" applyFont="1" applyBorder="1" applyAlignment="1">
      <alignment horizontal="center" wrapText="1"/>
    </xf>
    <xf numFmtId="0" fontId="19" fillId="0" borderId="62" xfId="0" applyFont="1" applyBorder="1" applyAlignment="1">
      <alignment horizontal="center" vertical="center" wrapText="1"/>
    </xf>
    <xf numFmtId="0" fontId="34" fillId="0" borderId="63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4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55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19" fillId="0" borderId="4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7" fillId="0" borderId="55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3" xfId="0" applyFont="1" applyBorder="1" applyAlignment="1">
      <alignment horizontal="center"/>
    </xf>
    <xf numFmtId="0" fontId="0" fillId="0" borderId="0" xfId="0" applyAlignment="1">
      <alignment horizontal="center"/>
    </xf>
    <xf numFmtId="164" fontId="15" fillId="0" borderId="0" xfId="3" applyNumberFormat="1" applyFont="1" applyFill="1" applyBorder="1" applyAlignment="1" applyProtection="1">
      <alignment horizontal="center" vertical="center"/>
    </xf>
    <xf numFmtId="0" fontId="15" fillId="0" borderId="9" xfId="3" applyFont="1" applyFill="1" applyBorder="1" applyAlignment="1" applyProtection="1">
      <alignment horizontal="left" vertical="center" wrapText="1"/>
    </xf>
    <xf numFmtId="0" fontId="15" fillId="0" borderId="41" xfId="3" applyFont="1" applyFill="1" applyBorder="1" applyAlignment="1" applyProtection="1">
      <alignment horizontal="left" vertical="center" wrapText="1"/>
    </xf>
    <xf numFmtId="0" fontId="24" fillId="0" borderId="0" xfId="0" applyFont="1" applyAlignment="1">
      <alignment horizontal="center"/>
    </xf>
    <xf numFmtId="0" fontId="60" fillId="0" borderId="26" xfId="0" applyFont="1" applyFill="1" applyBorder="1" applyAlignment="1">
      <alignment horizontal="right"/>
    </xf>
    <xf numFmtId="0" fontId="60" fillId="0" borderId="1" xfId="0" applyFont="1" applyFill="1" applyBorder="1" applyAlignment="1">
      <alignment horizontal="right"/>
    </xf>
    <xf numFmtId="0" fontId="60" fillId="0" borderId="31" xfId="0" applyFont="1" applyFill="1" applyBorder="1" applyAlignment="1">
      <alignment horizontal="right"/>
    </xf>
    <xf numFmtId="0" fontId="60" fillId="0" borderId="7" xfId="0" applyFont="1" applyFill="1" applyBorder="1" applyAlignment="1">
      <alignment horizontal="right"/>
    </xf>
    <xf numFmtId="165" fontId="60" fillId="0" borderId="52" xfId="0" applyNumberFormat="1" applyFont="1" applyFill="1" applyBorder="1" applyAlignment="1">
      <alignment horizontal="center"/>
    </xf>
    <xf numFmtId="0" fontId="42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3" fontId="38" fillId="0" borderId="0" xfId="0" applyNumberFormat="1" applyFont="1" applyAlignment="1">
      <alignment horizontal="left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0" fontId="37" fillId="0" borderId="0" xfId="0" applyFont="1" applyAlignment="1">
      <alignment horizontal="center"/>
    </xf>
  </cellXfs>
  <cellStyles count="7">
    <cellStyle name="Ezres" xfId="1" builtinId="3"/>
    <cellStyle name="Ezres 2" xfId="2"/>
    <cellStyle name="Ezres 2 2" xfId="4"/>
    <cellStyle name="Ezres 2 3" xfId="6"/>
    <cellStyle name="Normál" xfId="0" builtinId="0"/>
    <cellStyle name="Normál 2" xfId="5"/>
    <cellStyle name="Normál_KVRENMUNKA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6038195" y="16935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9</xdr:row>
      <xdr:rowOff>139065</xdr:rowOff>
    </xdr:from>
    <xdr:ext cx="184731" cy="264560"/>
    <xdr:sp macro="" textlink="">
      <xdr:nvSpPr>
        <xdr:cNvPr id="3" name="Szövegdoboz 2"/>
        <xdr:cNvSpPr txBox="1"/>
      </xdr:nvSpPr>
      <xdr:spPr>
        <a:xfrm>
          <a:off x="16038195" y="21355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10</xdr:row>
      <xdr:rowOff>139065</xdr:rowOff>
    </xdr:from>
    <xdr:ext cx="184731" cy="264560"/>
    <xdr:sp macro="" textlink="">
      <xdr:nvSpPr>
        <xdr:cNvPr id="4" name="Szövegdoboz 3"/>
        <xdr:cNvSpPr txBox="1"/>
      </xdr:nvSpPr>
      <xdr:spPr>
        <a:xfrm>
          <a:off x="16038195" y="2501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11</xdr:row>
      <xdr:rowOff>139065</xdr:rowOff>
    </xdr:from>
    <xdr:ext cx="184731" cy="264560"/>
    <xdr:sp macro="" textlink="">
      <xdr:nvSpPr>
        <xdr:cNvPr id="5" name="Szövegdoboz 4"/>
        <xdr:cNvSpPr txBox="1"/>
      </xdr:nvSpPr>
      <xdr:spPr>
        <a:xfrm>
          <a:off x="16038195" y="3110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12</xdr:row>
      <xdr:rowOff>139065</xdr:rowOff>
    </xdr:from>
    <xdr:ext cx="184731" cy="264560"/>
    <xdr:sp macro="" textlink="">
      <xdr:nvSpPr>
        <xdr:cNvPr id="6" name="Szövegdoboz 5"/>
        <xdr:cNvSpPr txBox="1"/>
      </xdr:nvSpPr>
      <xdr:spPr>
        <a:xfrm>
          <a:off x="16038195" y="32785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13</xdr:row>
      <xdr:rowOff>139065</xdr:rowOff>
    </xdr:from>
    <xdr:ext cx="184731" cy="264560"/>
    <xdr:sp macro="" textlink="">
      <xdr:nvSpPr>
        <xdr:cNvPr id="7" name="Szövegdoboz 6"/>
        <xdr:cNvSpPr txBox="1"/>
      </xdr:nvSpPr>
      <xdr:spPr>
        <a:xfrm>
          <a:off x="16038195" y="3446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14</xdr:row>
      <xdr:rowOff>139065</xdr:rowOff>
    </xdr:from>
    <xdr:ext cx="184731" cy="264560"/>
    <xdr:sp macro="" textlink="">
      <xdr:nvSpPr>
        <xdr:cNvPr id="8" name="Szövegdoboz 7"/>
        <xdr:cNvSpPr txBox="1"/>
      </xdr:nvSpPr>
      <xdr:spPr>
        <a:xfrm>
          <a:off x="16038195" y="39566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15</xdr:row>
      <xdr:rowOff>139065</xdr:rowOff>
    </xdr:from>
    <xdr:ext cx="184731" cy="264560"/>
    <xdr:sp macro="" textlink="">
      <xdr:nvSpPr>
        <xdr:cNvPr id="9" name="Szövegdoboz 8"/>
        <xdr:cNvSpPr txBox="1"/>
      </xdr:nvSpPr>
      <xdr:spPr>
        <a:xfrm>
          <a:off x="16038195" y="46653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16</xdr:row>
      <xdr:rowOff>139065</xdr:rowOff>
    </xdr:from>
    <xdr:ext cx="184731" cy="264560"/>
    <xdr:sp macro="" textlink="">
      <xdr:nvSpPr>
        <xdr:cNvPr id="10" name="Szövegdoboz 9"/>
        <xdr:cNvSpPr txBox="1"/>
      </xdr:nvSpPr>
      <xdr:spPr>
        <a:xfrm>
          <a:off x="16038195" y="49168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17</xdr:row>
      <xdr:rowOff>139065</xdr:rowOff>
    </xdr:from>
    <xdr:ext cx="184731" cy="264560"/>
    <xdr:sp macro="" textlink="">
      <xdr:nvSpPr>
        <xdr:cNvPr id="11" name="Szövegdoboz 10"/>
        <xdr:cNvSpPr txBox="1"/>
      </xdr:nvSpPr>
      <xdr:spPr>
        <a:xfrm>
          <a:off x="16038195" y="50844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18</xdr:row>
      <xdr:rowOff>139065</xdr:rowOff>
    </xdr:from>
    <xdr:ext cx="184731" cy="264560"/>
    <xdr:sp macro="" textlink="">
      <xdr:nvSpPr>
        <xdr:cNvPr id="12" name="Szövegdoboz 11"/>
        <xdr:cNvSpPr txBox="1"/>
      </xdr:nvSpPr>
      <xdr:spPr>
        <a:xfrm>
          <a:off x="16038195" y="52520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19</xdr:row>
      <xdr:rowOff>139065</xdr:rowOff>
    </xdr:from>
    <xdr:ext cx="184731" cy="264560"/>
    <xdr:sp macro="" textlink="">
      <xdr:nvSpPr>
        <xdr:cNvPr id="13" name="Szövegdoboz 12"/>
        <xdr:cNvSpPr txBox="1"/>
      </xdr:nvSpPr>
      <xdr:spPr>
        <a:xfrm>
          <a:off x="16038195" y="541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20</xdr:row>
      <xdr:rowOff>139065</xdr:rowOff>
    </xdr:from>
    <xdr:ext cx="184731" cy="264560"/>
    <xdr:sp macro="" textlink="">
      <xdr:nvSpPr>
        <xdr:cNvPr id="14" name="Szövegdoboz 13"/>
        <xdr:cNvSpPr txBox="1"/>
      </xdr:nvSpPr>
      <xdr:spPr>
        <a:xfrm>
          <a:off x="16038195" y="55873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21</xdr:row>
      <xdr:rowOff>139065</xdr:rowOff>
    </xdr:from>
    <xdr:ext cx="184731" cy="264560"/>
    <xdr:sp macro="" textlink="">
      <xdr:nvSpPr>
        <xdr:cNvPr id="15" name="Szövegdoboz 14"/>
        <xdr:cNvSpPr txBox="1"/>
      </xdr:nvSpPr>
      <xdr:spPr>
        <a:xfrm>
          <a:off x="16038195" y="57550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22</xdr:row>
      <xdr:rowOff>139065</xdr:rowOff>
    </xdr:from>
    <xdr:ext cx="184731" cy="264560"/>
    <xdr:sp macro="" textlink="">
      <xdr:nvSpPr>
        <xdr:cNvPr id="16" name="Szövegdoboz 15"/>
        <xdr:cNvSpPr txBox="1"/>
      </xdr:nvSpPr>
      <xdr:spPr>
        <a:xfrm>
          <a:off x="16038195" y="59226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23</xdr:row>
      <xdr:rowOff>139065</xdr:rowOff>
    </xdr:from>
    <xdr:ext cx="184731" cy="264560"/>
    <xdr:sp macro="" textlink="">
      <xdr:nvSpPr>
        <xdr:cNvPr id="17" name="Szövegdoboz 16"/>
        <xdr:cNvSpPr txBox="1"/>
      </xdr:nvSpPr>
      <xdr:spPr>
        <a:xfrm>
          <a:off x="16038195" y="6311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24</xdr:row>
      <xdr:rowOff>139065</xdr:rowOff>
    </xdr:from>
    <xdr:ext cx="184731" cy="264560"/>
    <xdr:sp macro="" textlink="">
      <xdr:nvSpPr>
        <xdr:cNvPr id="18" name="Szövegdoboz 17"/>
        <xdr:cNvSpPr txBox="1"/>
      </xdr:nvSpPr>
      <xdr:spPr>
        <a:xfrm>
          <a:off x="16038195" y="6577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25</xdr:row>
      <xdr:rowOff>139065</xdr:rowOff>
    </xdr:from>
    <xdr:ext cx="184731" cy="264560"/>
    <xdr:sp macro="" textlink="">
      <xdr:nvSpPr>
        <xdr:cNvPr id="19" name="Szövegdoboz 18"/>
        <xdr:cNvSpPr txBox="1"/>
      </xdr:nvSpPr>
      <xdr:spPr>
        <a:xfrm>
          <a:off x="16038195" y="68065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26</xdr:row>
      <xdr:rowOff>139065</xdr:rowOff>
    </xdr:from>
    <xdr:ext cx="184731" cy="264560"/>
    <xdr:sp macro="" textlink="">
      <xdr:nvSpPr>
        <xdr:cNvPr id="20" name="Szövegdoboz 19"/>
        <xdr:cNvSpPr txBox="1"/>
      </xdr:nvSpPr>
      <xdr:spPr>
        <a:xfrm>
          <a:off x="16038195" y="69742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27</xdr:row>
      <xdr:rowOff>139065</xdr:rowOff>
    </xdr:from>
    <xdr:ext cx="184731" cy="264560"/>
    <xdr:sp macro="" textlink="">
      <xdr:nvSpPr>
        <xdr:cNvPr id="21" name="Szövegdoboz 20"/>
        <xdr:cNvSpPr txBox="1"/>
      </xdr:nvSpPr>
      <xdr:spPr>
        <a:xfrm>
          <a:off x="16038195" y="72409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28</xdr:row>
      <xdr:rowOff>139065</xdr:rowOff>
    </xdr:from>
    <xdr:ext cx="184731" cy="264560"/>
    <xdr:sp macro="" textlink="">
      <xdr:nvSpPr>
        <xdr:cNvPr id="22" name="Szövegdoboz 21"/>
        <xdr:cNvSpPr txBox="1"/>
      </xdr:nvSpPr>
      <xdr:spPr>
        <a:xfrm>
          <a:off x="16038195" y="74085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29</xdr:row>
      <xdr:rowOff>139065</xdr:rowOff>
    </xdr:from>
    <xdr:ext cx="184731" cy="264560"/>
    <xdr:sp macro="" textlink="">
      <xdr:nvSpPr>
        <xdr:cNvPr id="23" name="Szövegdoboz 22"/>
        <xdr:cNvSpPr txBox="1"/>
      </xdr:nvSpPr>
      <xdr:spPr>
        <a:xfrm>
          <a:off x="16038195" y="78733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30</xdr:row>
      <xdr:rowOff>139065</xdr:rowOff>
    </xdr:from>
    <xdr:ext cx="184731" cy="264560"/>
    <xdr:sp macro="" textlink="">
      <xdr:nvSpPr>
        <xdr:cNvPr id="24" name="Szövegdoboz 23"/>
        <xdr:cNvSpPr txBox="1"/>
      </xdr:nvSpPr>
      <xdr:spPr>
        <a:xfrm>
          <a:off x="16038195" y="80410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31</xdr:row>
      <xdr:rowOff>139065</xdr:rowOff>
    </xdr:from>
    <xdr:ext cx="184731" cy="264560"/>
    <xdr:sp macro="" textlink="">
      <xdr:nvSpPr>
        <xdr:cNvPr id="25" name="Szövegdoboz 24"/>
        <xdr:cNvSpPr txBox="1"/>
      </xdr:nvSpPr>
      <xdr:spPr>
        <a:xfrm>
          <a:off x="16038195" y="82086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32</xdr:row>
      <xdr:rowOff>139065</xdr:rowOff>
    </xdr:from>
    <xdr:ext cx="184731" cy="264560"/>
    <xdr:sp macro="" textlink="">
      <xdr:nvSpPr>
        <xdr:cNvPr id="26" name="Szövegdoboz 25"/>
        <xdr:cNvSpPr txBox="1"/>
      </xdr:nvSpPr>
      <xdr:spPr>
        <a:xfrm>
          <a:off x="16038195" y="83762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10</xdr:row>
      <xdr:rowOff>139065</xdr:rowOff>
    </xdr:from>
    <xdr:ext cx="184731" cy="264560"/>
    <xdr:sp macro="" textlink="">
      <xdr:nvSpPr>
        <xdr:cNvPr id="27" name="Szövegdoboz 26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11</xdr:row>
      <xdr:rowOff>139065</xdr:rowOff>
    </xdr:from>
    <xdr:ext cx="184731" cy="264560"/>
    <xdr:sp macro="" textlink="">
      <xdr:nvSpPr>
        <xdr:cNvPr id="28" name="Szövegdoboz 27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12</xdr:row>
      <xdr:rowOff>139065</xdr:rowOff>
    </xdr:from>
    <xdr:ext cx="184731" cy="264560"/>
    <xdr:sp macro="" textlink="">
      <xdr:nvSpPr>
        <xdr:cNvPr id="29" name="Szövegdoboz 28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13</xdr:row>
      <xdr:rowOff>139065</xdr:rowOff>
    </xdr:from>
    <xdr:ext cx="184731" cy="264560"/>
    <xdr:sp macro="" textlink="">
      <xdr:nvSpPr>
        <xdr:cNvPr id="30" name="Szövegdoboz 29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14</xdr:row>
      <xdr:rowOff>139065</xdr:rowOff>
    </xdr:from>
    <xdr:ext cx="184731" cy="264560"/>
    <xdr:sp macro="" textlink="">
      <xdr:nvSpPr>
        <xdr:cNvPr id="31" name="Szövegdoboz 30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15</xdr:row>
      <xdr:rowOff>139065</xdr:rowOff>
    </xdr:from>
    <xdr:ext cx="184731" cy="264560"/>
    <xdr:sp macro="" textlink="">
      <xdr:nvSpPr>
        <xdr:cNvPr id="32" name="Szövegdoboz 31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16</xdr:row>
      <xdr:rowOff>139065</xdr:rowOff>
    </xdr:from>
    <xdr:ext cx="184731" cy="264560"/>
    <xdr:sp macro="" textlink="">
      <xdr:nvSpPr>
        <xdr:cNvPr id="33" name="Szövegdoboz 32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opLeftCell="A37" zoomScaleNormal="100" workbookViewId="0">
      <selection activeCell="H45" sqref="H45"/>
    </sheetView>
  </sheetViews>
  <sheetFormatPr defaultRowHeight="13.8" x14ac:dyDescent="0.25"/>
  <cols>
    <col min="1" max="1" width="37.88671875" style="98" customWidth="1"/>
    <col min="2" max="2" width="15.33203125" style="98" customWidth="1"/>
    <col min="3" max="4" width="13.44140625" style="98" customWidth="1"/>
    <col min="5" max="5" width="17" style="112" customWidth="1"/>
    <col min="6" max="6" width="17.109375" style="134" bestFit="1" customWidth="1"/>
    <col min="8" max="8" width="16.88671875" style="343" bestFit="1" customWidth="1"/>
    <col min="10" max="10" width="14.6640625" style="343" bestFit="1" customWidth="1"/>
  </cols>
  <sheetData>
    <row r="1" spans="1:10" ht="37.5" customHeight="1" x14ac:dyDescent="0.3">
      <c r="A1" s="631" t="s">
        <v>207</v>
      </c>
      <c r="B1" s="631"/>
      <c r="C1" s="631"/>
      <c r="D1" s="631"/>
      <c r="E1" s="631"/>
    </row>
    <row r="2" spans="1:10" x14ac:dyDescent="0.25">
      <c r="A2" s="108"/>
      <c r="B2" s="108"/>
      <c r="C2" s="108"/>
      <c r="D2" s="108"/>
      <c r="E2" s="109"/>
    </row>
    <row r="3" spans="1:10" x14ac:dyDescent="0.25">
      <c r="A3" s="108"/>
      <c r="B3" s="108"/>
      <c r="C3" s="108"/>
      <c r="D3" s="108"/>
      <c r="E3" s="109"/>
    </row>
    <row r="4" spans="1:10" ht="18.75" customHeight="1" thickBot="1" x14ac:dyDescent="0.3">
      <c r="A4" s="135"/>
      <c r="B4" s="135"/>
      <c r="C4" s="536"/>
      <c r="D4" s="536"/>
      <c r="E4" s="549"/>
    </row>
    <row r="5" spans="1:10" s="59" customFormat="1" ht="12" customHeight="1" x14ac:dyDescent="0.2">
      <c r="A5" s="632" t="s">
        <v>111</v>
      </c>
      <c r="B5" s="634" t="s">
        <v>277</v>
      </c>
      <c r="C5" s="634" t="s">
        <v>278</v>
      </c>
      <c r="D5" s="634" t="s">
        <v>279</v>
      </c>
      <c r="E5" s="626" t="s">
        <v>280</v>
      </c>
      <c r="F5" s="104"/>
      <c r="H5" s="104"/>
      <c r="J5" s="104"/>
    </row>
    <row r="6" spans="1:10" s="59" customFormat="1" ht="51" customHeight="1" thickBot="1" x14ac:dyDescent="0.25">
      <c r="A6" s="633"/>
      <c r="B6" s="635"/>
      <c r="C6" s="635"/>
      <c r="D6" s="635"/>
      <c r="E6" s="627"/>
      <c r="F6" s="104"/>
      <c r="H6" s="104"/>
      <c r="J6" s="104"/>
    </row>
    <row r="7" spans="1:10" s="59" customFormat="1" ht="33.75" customHeight="1" thickBot="1" x14ac:dyDescent="0.3">
      <c r="A7" s="318" t="s">
        <v>78</v>
      </c>
      <c r="B7" s="196">
        <f>B8+B16+B15</f>
        <v>920240371</v>
      </c>
      <c r="C7" s="196">
        <f>C8+C16</f>
        <v>4321858</v>
      </c>
      <c r="D7" s="196">
        <f>D8+D16</f>
        <v>0</v>
      </c>
      <c r="E7" s="317">
        <f t="shared" ref="E7:E20" si="0">D7+C7+B7</f>
        <v>924562229</v>
      </c>
      <c r="F7" s="104"/>
      <c r="H7" s="104"/>
      <c r="J7" s="104"/>
    </row>
    <row r="8" spans="1:10" s="59" customFormat="1" ht="33.75" customHeight="1" x14ac:dyDescent="0.25">
      <c r="A8" s="195" t="s">
        <v>81</v>
      </c>
      <c r="B8" s="316">
        <f t="shared" ref="B8:D8" si="1">SUM(B9:B13)</f>
        <v>359858756</v>
      </c>
      <c r="C8" s="316">
        <f t="shared" si="1"/>
        <v>0</v>
      </c>
      <c r="D8" s="316">
        <f t="shared" si="1"/>
        <v>0</v>
      </c>
      <c r="E8" s="417">
        <f t="shared" si="0"/>
        <v>359858756</v>
      </c>
      <c r="F8" s="104"/>
      <c r="H8" s="104"/>
      <c r="J8" s="104"/>
    </row>
    <row r="9" spans="1:10" s="59" customFormat="1" ht="36" customHeight="1" x14ac:dyDescent="0.25">
      <c r="A9" s="313" t="s">
        <v>79</v>
      </c>
      <c r="B9" s="197">
        <v>238459405</v>
      </c>
      <c r="C9" s="198"/>
      <c r="D9" s="228"/>
      <c r="E9" s="417">
        <f t="shared" si="0"/>
        <v>238459405</v>
      </c>
      <c r="F9" s="104"/>
      <c r="H9" s="104"/>
      <c r="J9" s="104"/>
    </row>
    <row r="10" spans="1:10" s="59" customFormat="1" ht="46.5" customHeight="1" x14ac:dyDescent="0.25">
      <c r="A10" s="313" t="s">
        <v>186</v>
      </c>
      <c r="B10" s="199">
        <v>74984358</v>
      </c>
      <c r="C10" s="198"/>
      <c r="D10" s="228"/>
      <c r="E10" s="322">
        <f t="shared" si="0"/>
        <v>74984358</v>
      </c>
      <c r="F10" s="104"/>
      <c r="H10" s="104"/>
      <c r="J10" s="104"/>
    </row>
    <row r="11" spans="1:10" s="59" customFormat="1" ht="40.5" customHeight="1" x14ac:dyDescent="0.25">
      <c r="A11" s="313" t="s">
        <v>80</v>
      </c>
      <c r="B11" s="199">
        <v>13219578</v>
      </c>
      <c r="C11" s="200"/>
      <c r="D11" s="229"/>
      <c r="E11" s="322">
        <f t="shared" si="0"/>
        <v>13219578</v>
      </c>
      <c r="F11" s="104"/>
      <c r="H11" s="104"/>
      <c r="J11" s="104"/>
    </row>
    <row r="12" spans="1:10" s="59" customFormat="1" ht="51.75" customHeight="1" x14ac:dyDescent="0.25">
      <c r="A12" s="313" t="s">
        <v>356</v>
      </c>
      <c r="B12" s="199">
        <v>33195415</v>
      </c>
      <c r="C12" s="200"/>
      <c r="D12" s="229"/>
      <c r="E12" s="322">
        <f t="shared" si="0"/>
        <v>33195415</v>
      </c>
      <c r="F12" s="104"/>
      <c r="H12" s="104"/>
      <c r="J12" s="104"/>
    </row>
    <row r="13" spans="1:10" s="59" customFormat="1" ht="66" customHeight="1" x14ac:dyDescent="0.25">
      <c r="A13" s="313" t="s">
        <v>357</v>
      </c>
      <c r="B13" s="199"/>
      <c r="C13" s="200"/>
      <c r="D13" s="229"/>
      <c r="E13" s="322">
        <f t="shared" si="0"/>
        <v>0</v>
      </c>
      <c r="F13" s="104"/>
      <c r="H13" s="104"/>
      <c r="J13" s="104"/>
    </row>
    <row r="14" spans="1:10" s="166" customFormat="1" ht="66" customHeight="1" x14ac:dyDescent="0.3">
      <c r="A14" s="314" t="s">
        <v>188</v>
      </c>
      <c r="B14" s="315"/>
      <c r="C14" s="202"/>
      <c r="D14" s="230"/>
      <c r="E14" s="322">
        <f t="shared" si="0"/>
        <v>0</v>
      </c>
      <c r="F14" s="165"/>
      <c r="H14" s="165"/>
      <c r="J14" s="165"/>
    </row>
    <row r="15" spans="1:10" s="166" customFormat="1" ht="66" customHeight="1" x14ac:dyDescent="0.3">
      <c r="A15" s="314" t="s">
        <v>220</v>
      </c>
      <c r="B15" s="201"/>
      <c r="C15" s="202"/>
      <c r="D15" s="230"/>
      <c r="E15" s="322">
        <f t="shared" si="0"/>
        <v>0</v>
      </c>
      <c r="F15" s="165"/>
      <c r="H15" s="165"/>
      <c r="J15" s="165"/>
    </row>
    <row r="16" spans="1:10" s="166" customFormat="1" ht="58.5" customHeight="1" thickBot="1" x14ac:dyDescent="0.35">
      <c r="A16" s="423" t="s">
        <v>167</v>
      </c>
      <c r="B16" s="424">
        <v>560381615</v>
      </c>
      <c r="C16" s="214">
        <v>4321858</v>
      </c>
      <c r="D16" s="425"/>
      <c r="E16" s="420">
        <f t="shared" si="0"/>
        <v>564703473</v>
      </c>
      <c r="F16" s="165"/>
      <c r="H16" s="165"/>
      <c r="J16" s="165"/>
    </row>
    <row r="17" spans="1:13" s="168" customFormat="1" ht="41.25" customHeight="1" thickBot="1" x14ac:dyDescent="0.3">
      <c r="A17" s="194" t="s">
        <v>82</v>
      </c>
      <c r="B17" s="421">
        <f t="shared" ref="B17:D17" si="2">SUM(B18:B19)</f>
        <v>331622566</v>
      </c>
      <c r="C17" s="421">
        <f t="shared" si="2"/>
        <v>0</v>
      </c>
      <c r="D17" s="421">
        <f t="shared" si="2"/>
        <v>0</v>
      </c>
      <c r="E17" s="422">
        <f t="shared" si="0"/>
        <v>331622566</v>
      </c>
      <c r="F17" s="167"/>
      <c r="H17" s="167"/>
      <c r="J17" s="167"/>
    </row>
    <row r="18" spans="1:13" s="59" customFormat="1" ht="41.4" x14ac:dyDescent="0.25">
      <c r="A18" s="195" t="s">
        <v>138</v>
      </c>
      <c r="B18" s="197"/>
      <c r="C18" s="198"/>
      <c r="D18" s="198"/>
      <c r="E18" s="316">
        <f t="shared" si="0"/>
        <v>0</v>
      </c>
      <c r="F18" s="104"/>
      <c r="H18" s="104"/>
      <c r="J18" s="104"/>
    </row>
    <row r="19" spans="1:13" s="59" customFormat="1" ht="48.75" customHeight="1" thickBot="1" x14ac:dyDescent="0.3">
      <c r="A19" s="319" t="s">
        <v>83</v>
      </c>
      <c r="B19" s="204">
        <v>331622566</v>
      </c>
      <c r="C19" s="205"/>
      <c r="D19" s="205"/>
      <c r="E19" s="203">
        <f t="shared" si="0"/>
        <v>331622566</v>
      </c>
      <c r="F19" s="104"/>
      <c r="H19" s="104"/>
      <c r="J19" s="104"/>
    </row>
    <row r="20" spans="1:13" s="137" customFormat="1" ht="45" customHeight="1" thickBot="1" x14ac:dyDescent="0.3">
      <c r="A20" s="318" t="s">
        <v>71</v>
      </c>
      <c r="B20" s="428">
        <f t="shared" ref="B20:D20" si="3">B22+B23+B26+B21</f>
        <v>105616000</v>
      </c>
      <c r="C20" s="428">
        <f t="shared" si="3"/>
        <v>0</v>
      </c>
      <c r="D20" s="428">
        <f t="shared" si="3"/>
        <v>0</v>
      </c>
      <c r="E20" s="317">
        <f t="shared" si="0"/>
        <v>105616000</v>
      </c>
      <c r="F20" s="136"/>
      <c r="H20" s="136"/>
      <c r="J20" s="136"/>
    </row>
    <row r="21" spans="1:13" s="137" customFormat="1" ht="45" customHeight="1" x14ac:dyDescent="0.3">
      <c r="A21" s="339" t="s">
        <v>209</v>
      </c>
      <c r="B21" s="433"/>
      <c r="C21" s="433"/>
      <c r="D21" s="433"/>
      <c r="E21" s="321"/>
      <c r="F21" s="136"/>
      <c r="H21" s="136"/>
      <c r="J21" s="136"/>
    </row>
    <row r="22" spans="1:13" s="166" customFormat="1" ht="36" customHeight="1" x14ac:dyDescent="0.3">
      <c r="A22" s="340" t="s">
        <v>72</v>
      </c>
      <c r="B22" s="426">
        <v>17720000</v>
      </c>
      <c r="C22" s="427"/>
      <c r="D22" s="427"/>
      <c r="E22" s="417">
        <f t="shared" ref="E22:E33" si="4">D22+C22+B22</f>
        <v>17720000</v>
      </c>
      <c r="F22" s="165"/>
      <c r="H22" s="165"/>
      <c r="J22" s="165"/>
    </row>
    <row r="23" spans="1:13" s="166" customFormat="1" ht="46.5" customHeight="1" x14ac:dyDescent="0.3">
      <c r="A23" s="340" t="s">
        <v>73</v>
      </c>
      <c r="B23" s="206">
        <f>SUM(B24:B25)</f>
        <v>78400000</v>
      </c>
      <c r="C23" s="206">
        <f>SUM(C24:C25)</f>
        <v>0</v>
      </c>
      <c r="D23" s="206">
        <f>SUM(D24:D25)</f>
        <v>0</v>
      </c>
      <c r="E23" s="322">
        <f t="shared" si="4"/>
        <v>78400000</v>
      </c>
      <c r="F23" s="165"/>
      <c r="H23" s="165"/>
      <c r="J23" s="165"/>
    </row>
    <row r="24" spans="1:13" s="166" customFormat="1" ht="67.5" customHeight="1" x14ac:dyDescent="0.3">
      <c r="A24" s="341" t="s">
        <v>74</v>
      </c>
      <c r="B24" s="206">
        <v>78400000</v>
      </c>
      <c r="C24" s="320"/>
      <c r="D24" s="320"/>
      <c r="E24" s="322">
        <f t="shared" si="4"/>
        <v>78400000</v>
      </c>
      <c r="F24" s="165"/>
      <c r="H24" s="165"/>
      <c r="J24" s="165"/>
    </row>
    <row r="25" spans="1:13" s="59" customFormat="1" ht="24.75" customHeight="1" thickBot="1" x14ac:dyDescent="0.3">
      <c r="A25" s="341" t="s">
        <v>75</v>
      </c>
      <c r="B25" s="347"/>
      <c r="C25" s="212"/>
      <c r="D25" s="212"/>
      <c r="E25" s="420">
        <f t="shared" si="4"/>
        <v>0</v>
      </c>
      <c r="F25" s="104"/>
      <c r="H25" s="104"/>
      <c r="J25" s="104"/>
    </row>
    <row r="26" spans="1:13" s="166" customFormat="1" ht="43.8" thickBot="1" x14ac:dyDescent="0.35">
      <c r="A26" s="342" t="s">
        <v>234</v>
      </c>
      <c r="B26" s="429">
        <v>9496000</v>
      </c>
      <c r="C26" s="430"/>
      <c r="D26" s="431"/>
      <c r="E26" s="432">
        <f t="shared" si="4"/>
        <v>9496000</v>
      </c>
      <c r="F26" s="165"/>
      <c r="H26" s="165"/>
      <c r="J26" s="165"/>
    </row>
    <row r="27" spans="1:13" s="59" customFormat="1" ht="38.25" customHeight="1" thickBot="1" x14ac:dyDescent="0.3">
      <c r="A27" s="194" t="s">
        <v>76</v>
      </c>
      <c r="B27" s="196">
        <v>165754415</v>
      </c>
      <c r="C27" s="196">
        <v>344000</v>
      </c>
      <c r="D27" s="196">
        <v>777000</v>
      </c>
      <c r="E27" s="317">
        <f t="shared" si="4"/>
        <v>166875415</v>
      </c>
      <c r="F27" s="104"/>
      <c r="H27" s="104"/>
      <c r="J27" s="104"/>
    </row>
    <row r="28" spans="1:13" ht="32.25" customHeight="1" thickBot="1" x14ac:dyDescent="0.3">
      <c r="A28" s="194" t="s">
        <v>77</v>
      </c>
      <c r="B28" s="196">
        <v>26600985</v>
      </c>
      <c r="C28" s="323"/>
      <c r="D28" s="323"/>
      <c r="E28" s="317">
        <f t="shared" si="4"/>
        <v>26600985</v>
      </c>
    </row>
    <row r="29" spans="1:13" ht="32.25" customHeight="1" thickBot="1" x14ac:dyDescent="0.3">
      <c r="A29" s="194" t="s">
        <v>93</v>
      </c>
      <c r="B29" s="196">
        <v>21755816</v>
      </c>
      <c r="C29" s="323"/>
      <c r="D29" s="324"/>
      <c r="E29" s="317">
        <f t="shared" si="4"/>
        <v>21755816</v>
      </c>
    </row>
    <row r="30" spans="1:13" s="59" customFormat="1" ht="48.75" customHeight="1" thickBot="1" x14ac:dyDescent="0.3">
      <c r="A30" s="194" t="s">
        <v>84</v>
      </c>
      <c r="B30" s="196"/>
      <c r="C30" s="196">
        <f>SUM(C31:C32)</f>
        <v>0</v>
      </c>
      <c r="D30" s="196">
        <f>SUM(D31:D32)</f>
        <v>0</v>
      </c>
      <c r="E30" s="317">
        <f t="shared" si="4"/>
        <v>0</v>
      </c>
      <c r="F30" s="104"/>
      <c r="H30" s="104"/>
      <c r="J30" s="104"/>
    </row>
    <row r="31" spans="1:13" s="59" customFormat="1" ht="63.75" customHeight="1" x14ac:dyDescent="0.25">
      <c r="A31" s="412" t="s">
        <v>192</v>
      </c>
      <c r="B31" s="413"/>
      <c r="C31" s="414"/>
      <c r="D31" s="415"/>
      <c r="E31" s="321">
        <f t="shared" si="4"/>
        <v>0</v>
      </c>
      <c r="F31" s="104"/>
      <c r="H31" s="494"/>
      <c r="J31" s="104"/>
      <c r="M31" s="312"/>
    </row>
    <row r="32" spans="1:13" s="59" customFormat="1" ht="48.75" customHeight="1" x14ac:dyDescent="0.25">
      <c r="A32" s="416" t="s">
        <v>193</v>
      </c>
      <c r="B32" s="199"/>
      <c r="C32" s="200"/>
      <c r="D32" s="228"/>
      <c r="E32" s="417">
        <f t="shared" si="4"/>
        <v>0</v>
      </c>
      <c r="F32" s="104"/>
      <c r="H32" s="104"/>
      <c r="J32" s="104"/>
    </row>
    <row r="33" spans="1:10" s="69" customFormat="1" ht="40.5" customHeight="1" thickBot="1" x14ac:dyDescent="0.3">
      <c r="A33" s="208" t="s">
        <v>94</v>
      </c>
      <c r="B33" s="418">
        <f>B7+B17+B20+B30+B29+B27+B28</f>
        <v>1571590153</v>
      </c>
      <c r="C33" s="418">
        <f t="shared" ref="C33:D33" si="5">C7+C17+C20+C30+C29+C27+C28</f>
        <v>4665858</v>
      </c>
      <c r="D33" s="419">
        <f t="shared" si="5"/>
        <v>777000</v>
      </c>
      <c r="E33" s="420">
        <f t="shared" si="4"/>
        <v>1577033011</v>
      </c>
      <c r="F33" s="358"/>
      <c r="H33" s="360"/>
      <c r="J33" s="360"/>
    </row>
    <row r="34" spans="1:10" s="69" customFormat="1" ht="21.75" customHeight="1" thickBot="1" x14ac:dyDescent="0.3">
      <c r="A34" s="628" t="s">
        <v>92</v>
      </c>
      <c r="B34" s="629"/>
      <c r="C34" s="629"/>
      <c r="D34" s="629"/>
      <c r="E34" s="630"/>
      <c r="F34" s="358"/>
      <c r="H34" s="360"/>
      <c r="J34" s="360"/>
    </row>
    <row r="35" spans="1:10" ht="46.5" customHeight="1" thickBot="1" x14ac:dyDescent="0.3">
      <c r="A35" s="209" t="s">
        <v>91</v>
      </c>
      <c r="B35" s="348">
        <f>B36</f>
        <v>146159096</v>
      </c>
      <c r="C35" s="207">
        <f>C36+C44</f>
        <v>208627805</v>
      </c>
      <c r="D35" s="207">
        <f>D36+D44</f>
        <v>25643297</v>
      </c>
      <c r="E35" s="110">
        <f>E36</f>
        <v>380430198</v>
      </c>
    </row>
    <row r="36" spans="1:10" s="78" customFormat="1" ht="33" customHeight="1" thickBot="1" x14ac:dyDescent="0.35">
      <c r="A36" s="334" t="s">
        <v>85</v>
      </c>
      <c r="B36" s="327">
        <f>B37+B40+B45+B44+B43</f>
        <v>146159096</v>
      </c>
      <c r="C36" s="210">
        <f>C37+C40+C45+C43</f>
        <v>208627805</v>
      </c>
      <c r="D36" s="328">
        <f>D37+D40+D45+D43</f>
        <v>25643297</v>
      </c>
      <c r="E36" s="325">
        <f t="shared" ref="E36:E45" si="6">C36+B36+D36</f>
        <v>380430198</v>
      </c>
      <c r="F36" s="169"/>
      <c r="H36" s="169"/>
      <c r="J36" s="169"/>
    </row>
    <row r="37" spans="1:10" ht="33" customHeight="1" thickBot="1" x14ac:dyDescent="0.3">
      <c r="A37" s="215" t="s">
        <v>86</v>
      </c>
      <c r="B37" s="333">
        <f t="shared" ref="B37:D37" si="7">SUM(B38:B39)</f>
        <v>0</v>
      </c>
      <c r="C37" s="211">
        <f t="shared" si="7"/>
        <v>0</v>
      </c>
      <c r="D37" s="329">
        <f t="shared" si="7"/>
        <v>0</v>
      </c>
      <c r="E37" s="407">
        <f t="shared" si="6"/>
        <v>0</v>
      </c>
      <c r="F37" s="343"/>
    </row>
    <row r="38" spans="1:10" ht="33" customHeight="1" thickBot="1" x14ac:dyDescent="0.35">
      <c r="A38" s="335" t="s">
        <v>168</v>
      </c>
      <c r="B38" s="211"/>
      <c r="C38" s="211"/>
      <c r="D38" s="330"/>
      <c r="E38" s="407">
        <f t="shared" si="6"/>
        <v>0</v>
      </c>
    </row>
    <row r="39" spans="1:10" ht="33" customHeight="1" thickBot="1" x14ac:dyDescent="0.35">
      <c r="A39" s="326" t="s">
        <v>238</v>
      </c>
      <c r="B39" s="211"/>
      <c r="C39" s="211"/>
      <c r="D39" s="330"/>
      <c r="E39" s="164">
        <f t="shared" si="6"/>
        <v>0</v>
      </c>
    </row>
    <row r="40" spans="1:10" s="78" customFormat="1" ht="33" customHeight="1" thickBot="1" x14ac:dyDescent="0.35">
      <c r="A40" s="411" t="s">
        <v>87</v>
      </c>
      <c r="B40" s="320">
        <f>SUM(B41:B42)</f>
        <v>132043882</v>
      </c>
      <c r="C40" s="320">
        <f>SUM(C41:C42)</f>
        <v>382188</v>
      </c>
      <c r="D40" s="410">
        <f>SUM(D41:D42)+D44</f>
        <v>192097</v>
      </c>
      <c r="E40" s="164">
        <f t="shared" si="6"/>
        <v>132618167</v>
      </c>
      <c r="F40" s="169"/>
      <c r="H40" s="169"/>
      <c r="J40" s="169"/>
    </row>
    <row r="41" spans="1:10" s="170" customFormat="1" ht="33" customHeight="1" thickBot="1" x14ac:dyDescent="0.35">
      <c r="A41" s="326" t="s">
        <v>89</v>
      </c>
      <c r="B41" s="437">
        <v>73605351</v>
      </c>
      <c r="C41" s="213">
        <v>382188</v>
      </c>
      <c r="D41" s="331">
        <v>192097</v>
      </c>
      <c r="E41" s="164">
        <f t="shared" si="6"/>
        <v>74179636</v>
      </c>
      <c r="F41" s="537"/>
      <c r="H41" s="493"/>
      <c r="J41" s="493"/>
    </row>
    <row r="42" spans="1:10" ht="36.75" customHeight="1" thickBot="1" x14ac:dyDescent="0.35">
      <c r="A42" s="326" t="s">
        <v>88</v>
      </c>
      <c r="B42" s="347">
        <v>58438531</v>
      </c>
      <c r="C42" s="212">
        <v>0</v>
      </c>
      <c r="D42" s="332"/>
      <c r="E42" s="110">
        <f t="shared" si="6"/>
        <v>58438531</v>
      </c>
      <c r="F42" s="343"/>
    </row>
    <row r="43" spans="1:10" s="78" customFormat="1" ht="36.75" customHeight="1" thickBot="1" x14ac:dyDescent="0.35">
      <c r="A43" s="411" t="s">
        <v>169</v>
      </c>
      <c r="B43" s="254"/>
      <c r="C43" s="254"/>
      <c r="D43" s="253"/>
      <c r="E43" s="110">
        <f t="shared" si="6"/>
        <v>0</v>
      </c>
      <c r="F43" s="169"/>
      <c r="H43" s="169"/>
      <c r="J43" s="169"/>
    </row>
    <row r="44" spans="1:10" s="78" customFormat="1" ht="36.75" customHeight="1" thickBot="1" x14ac:dyDescent="0.35">
      <c r="A44" s="411" t="s">
        <v>187</v>
      </c>
      <c r="B44" s="254">
        <v>14115214</v>
      </c>
      <c r="C44" s="254"/>
      <c r="D44" s="253"/>
      <c r="E44" s="110">
        <f t="shared" si="6"/>
        <v>14115214</v>
      </c>
      <c r="F44" s="169"/>
      <c r="H44" s="169"/>
      <c r="J44" s="169"/>
    </row>
    <row r="45" spans="1:10" ht="33" customHeight="1" thickBot="1" x14ac:dyDescent="0.35">
      <c r="A45" s="215" t="s">
        <v>90</v>
      </c>
      <c r="B45" s="216"/>
      <c r="C45" s="216">
        <v>208245617</v>
      </c>
      <c r="D45" s="217">
        <v>25451200</v>
      </c>
      <c r="E45" s="110">
        <f t="shared" si="6"/>
        <v>233696817</v>
      </c>
    </row>
    <row r="47" spans="1:10" x14ac:dyDescent="0.25">
      <c r="E47" s="113"/>
    </row>
    <row r="48" spans="1:10" x14ac:dyDescent="0.25">
      <c r="B48" s="111"/>
    </row>
    <row r="49" spans="3:3" x14ac:dyDescent="0.25">
      <c r="C49" s="111"/>
    </row>
  </sheetData>
  <mergeCells count="7">
    <mergeCell ref="E5:E6"/>
    <mergeCell ref="A34:E34"/>
    <mergeCell ref="A1:E1"/>
    <mergeCell ref="A5:A6"/>
    <mergeCell ref="B5:B6"/>
    <mergeCell ref="C5:C6"/>
    <mergeCell ref="D5:D6"/>
  </mergeCells>
  <pageMargins left="0.98425196850393704" right="0.19685039370078741" top="0.47244094488188981" bottom="0.39370078740157483" header="0.51181102362204722" footer="0.51181102362204722"/>
  <pageSetup paperSize="9" scale="44" orientation="portrait" r:id="rId1"/>
  <headerFooter alignWithMargins="0">
    <oddHeader>&amp;R1.sz. melléklet
..../2024.(VIII.29.)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8"/>
  <sheetViews>
    <sheetView topLeftCell="A16" zoomScaleNormal="100" workbookViewId="0">
      <selection activeCell="G27" sqref="G27:G30"/>
    </sheetView>
  </sheetViews>
  <sheetFormatPr defaultRowHeight="13.2" x14ac:dyDescent="0.25"/>
  <cols>
    <col min="1" max="1" width="40.6640625" customWidth="1"/>
    <col min="2" max="2" width="20.109375" customWidth="1"/>
    <col min="3" max="4" width="14.6640625" customWidth="1"/>
    <col min="5" max="5" width="17.88671875" customWidth="1"/>
    <col min="6" max="6" width="11.6640625" customWidth="1"/>
    <col min="7" max="7" width="16.88671875" customWidth="1"/>
  </cols>
  <sheetData>
    <row r="2" spans="1:15" ht="26.25" customHeight="1" x14ac:dyDescent="0.3">
      <c r="A2" s="682" t="s">
        <v>281</v>
      </c>
      <c r="B2" s="682"/>
      <c r="C2" s="682"/>
      <c r="D2" s="682"/>
      <c r="E2" s="682"/>
      <c r="F2" s="159"/>
      <c r="G2" s="159"/>
      <c r="H2" s="21"/>
      <c r="I2" s="21"/>
      <c r="J2" s="21"/>
      <c r="K2" s="21"/>
      <c r="L2" s="21"/>
      <c r="M2" s="21"/>
      <c r="N2" s="21"/>
      <c r="O2" s="21"/>
    </row>
    <row r="3" spans="1:15" ht="15.6" x14ac:dyDescent="0.3">
      <c r="A3" s="159"/>
      <c r="B3" s="159"/>
      <c r="C3" s="159"/>
      <c r="D3" s="159"/>
      <c r="E3" s="159"/>
      <c r="F3" s="159"/>
      <c r="G3" s="159"/>
      <c r="H3" s="21"/>
      <c r="I3" s="21"/>
      <c r="J3" s="21"/>
      <c r="K3" s="21"/>
      <c r="L3" s="21"/>
      <c r="M3" s="21"/>
      <c r="N3" s="21"/>
      <c r="O3" s="21"/>
    </row>
    <row r="4" spans="1:15" ht="15.6" x14ac:dyDescent="0.3">
      <c r="A4" s="533"/>
      <c r="B4" s="533"/>
      <c r="C4" s="533"/>
      <c r="D4" s="533"/>
      <c r="E4" s="533"/>
      <c r="F4" s="533"/>
      <c r="G4" s="533"/>
      <c r="H4" s="21"/>
      <c r="I4" s="21"/>
      <c r="J4" s="21"/>
      <c r="K4" s="21"/>
      <c r="L4" s="21"/>
      <c r="M4" s="21"/>
      <c r="N4" s="21"/>
      <c r="O4" s="21"/>
    </row>
    <row r="5" spans="1:15" ht="16.2" thickBot="1" x14ac:dyDescent="0.35">
      <c r="A5" s="21"/>
      <c r="B5" s="21"/>
      <c r="C5" s="21"/>
      <c r="D5" s="21"/>
      <c r="E5" s="344" t="s">
        <v>210</v>
      </c>
      <c r="F5" s="25"/>
      <c r="G5" s="25"/>
      <c r="H5" s="21"/>
      <c r="I5" s="21"/>
      <c r="J5" s="21"/>
      <c r="K5" s="21"/>
      <c r="L5" s="21"/>
      <c r="M5" s="21"/>
      <c r="N5" s="21"/>
      <c r="O5" s="21"/>
    </row>
    <row r="6" spans="1:15" ht="16.2" thickBot="1" x14ac:dyDescent="0.35">
      <c r="A6" s="24"/>
      <c r="B6" s="102"/>
      <c r="C6" s="683"/>
      <c r="D6" s="683"/>
      <c r="E6" s="684"/>
      <c r="F6" s="62"/>
      <c r="G6" s="62"/>
      <c r="H6" s="21"/>
      <c r="I6" s="21"/>
      <c r="J6" s="21"/>
      <c r="K6" s="21"/>
      <c r="L6" s="21"/>
      <c r="M6" s="21"/>
      <c r="N6" s="21"/>
      <c r="O6" s="21"/>
    </row>
    <row r="7" spans="1:15" ht="12.75" customHeight="1" x14ac:dyDescent="0.25">
      <c r="A7" s="685" t="s">
        <v>112</v>
      </c>
      <c r="B7" s="680" t="s">
        <v>282</v>
      </c>
      <c r="C7" s="680" t="s">
        <v>283</v>
      </c>
      <c r="D7" s="687" t="s">
        <v>284</v>
      </c>
      <c r="E7" s="680" t="s">
        <v>267</v>
      </c>
      <c r="F7" s="20"/>
    </row>
    <row r="8" spans="1:15" ht="43.5" customHeight="1" thickBot="1" x14ac:dyDescent="0.3">
      <c r="A8" s="686"/>
      <c r="B8" s="681"/>
      <c r="C8" s="681"/>
      <c r="D8" s="688"/>
      <c r="E8" s="681"/>
      <c r="F8" s="94"/>
    </row>
    <row r="9" spans="1:15" ht="21" customHeight="1" thickBot="1" x14ac:dyDescent="0.3">
      <c r="A9" s="60" t="s">
        <v>113</v>
      </c>
      <c r="B9" s="124">
        <f>'önkormányzat kiadásai 11. '!B33</f>
        <v>522477917</v>
      </c>
      <c r="C9" s="124">
        <v>161613311</v>
      </c>
      <c r="D9" s="276">
        <v>11700297</v>
      </c>
      <c r="E9" s="119">
        <f t="shared" ref="E9:E17" si="0">D9+C9+B9</f>
        <v>695791525</v>
      </c>
      <c r="F9" s="94"/>
      <c r="G9" s="487"/>
    </row>
    <row r="10" spans="1:15" ht="33" customHeight="1" thickBot="1" x14ac:dyDescent="0.3">
      <c r="A10" s="117" t="s">
        <v>114</v>
      </c>
      <c r="B10" s="124">
        <f>'önkormányzat kiadásai 11. '!C33</f>
        <v>41318095</v>
      </c>
      <c r="C10" s="124">
        <v>21303507</v>
      </c>
      <c r="D10" s="276">
        <v>1481000</v>
      </c>
      <c r="E10" s="119">
        <f t="shared" si="0"/>
        <v>64102602</v>
      </c>
      <c r="F10" s="94"/>
      <c r="G10" s="487"/>
    </row>
    <row r="11" spans="1:15" ht="21" customHeight="1" thickBot="1" x14ac:dyDescent="0.3">
      <c r="A11" s="60" t="s">
        <v>115</v>
      </c>
      <c r="B11" s="124">
        <f>'önkormányzat kiadásai 11. '!D33</f>
        <v>275539237</v>
      </c>
      <c r="C11" s="124">
        <v>26763175</v>
      </c>
      <c r="D11" s="276">
        <v>13086000</v>
      </c>
      <c r="E11" s="119">
        <f t="shared" si="0"/>
        <v>315388412</v>
      </c>
      <c r="F11" s="94"/>
      <c r="G11" s="487"/>
    </row>
    <row r="12" spans="1:15" ht="21" customHeight="1" thickBot="1" x14ac:dyDescent="0.3">
      <c r="A12" s="61" t="s">
        <v>116</v>
      </c>
      <c r="B12" s="125">
        <f>'önkormányzat kiadásai 11. '!E33</f>
        <v>16327000</v>
      </c>
      <c r="C12" s="125"/>
      <c r="D12" s="276"/>
      <c r="E12" s="119">
        <f t="shared" si="0"/>
        <v>16327000</v>
      </c>
      <c r="F12" s="94"/>
      <c r="G12" s="487"/>
    </row>
    <row r="13" spans="1:15" ht="35.25" customHeight="1" thickBot="1" x14ac:dyDescent="0.3">
      <c r="A13" s="144" t="s">
        <v>268</v>
      </c>
      <c r="B13" s="162">
        <f>'önkormányzat kiadásai 11. '!F33+'önkormányzat kiadásai 11. '!G33</f>
        <v>135661386</v>
      </c>
      <c r="C13" s="125"/>
      <c r="D13" s="276"/>
      <c r="E13" s="119">
        <f t="shared" si="0"/>
        <v>135661386</v>
      </c>
      <c r="F13" s="94"/>
      <c r="G13" s="487"/>
    </row>
    <row r="14" spans="1:15" ht="35.25" customHeight="1" thickBot="1" x14ac:dyDescent="0.3">
      <c r="A14" s="144" t="s">
        <v>353</v>
      </c>
      <c r="B14" s="275">
        <f>'önkormányzat kiadásai 11. '!G6</f>
        <v>31010392</v>
      </c>
      <c r="C14" s="275"/>
      <c r="D14" s="275"/>
      <c r="E14" s="119">
        <f t="shared" si="0"/>
        <v>31010392</v>
      </c>
      <c r="F14" s="94"/>
      <c r="G14" s="487"/>
    </row>
    <row r="15" spans="1:15" ht="35.25" customHeight="1" thickBot="1" x14ac:dyDescent="0.3">
      <c r="A15" s="117" t="s">
        <v>122</v>
      </c>
      <c r="B15" s="163">
        <f>SUM(B16:B17)</f>
        <v>247812031</v>
      </c>
      <c r="C15" s="163"/>
      <c r="D15" s="163"/>
      <c r="E15" s="119">
        <f t="shared" si="0"/>
        <v>247812031</v>
      </c>
      <c r="F15" s="94"/>
      <c r="G15" s="487"/>
    </row>
    <row r="16" spans="1:15" ht="35.25" customHeight="1" thickBot="1" x14ac:dyDescent="0.3">
      <c r="A16" s="144" t="s">
        <v>203</v>
      </c>
      <c r="B16" s="162">
        <f>'önkormányzat kiadásai 11. '!K9</f>
        <v>14115214</v>
      </c>
      <c r="C16" s="125"/>
      <c r="D16" s="277"/>
      <c r="E16" s="119">
        <f t="shared" si="0"/>
        <v>14115214</v>
      </c>
      <c r="F16" s="94"/>
      <c r="G16" s="93"/>
    </row>
    <row r="17" spans="1:8" ht="31.5" customHeight="1" thickBot="1" x14ac:dyDescent="0.3">
      <c r="A17" s="144" t="s">
        <v>235</v>
      </c>
      <c r="B17" s="125">
        <f>'önkormányzat kiadásai 11. '!K10</f>
        <v>233696817</v>
      </c>
      <c r="C17" s="125"/>
      <c r="D17" s="277"/>
      <c r="E17" s="119">
        <f t="shared" si="0"/>
        <v>233696817</v>
      </c>
      <c r="F17" s="94"/>
      <c r="G17" s="93"/>
    </row>
    <row r="18" spans="1:8" ht="21" customHeight="1" thickBot="1" x14ac:dyDescent="0.3">
      <c r="A18" s="19" t="s">
        <v>32</v>
      </c>
      <c r="B18" s="119">
        <f>B9+B10+B11+B12+B13+B15</f>
        <v>1239135666</v>
      </c>
      <c r="C18" s="119">
        <f t="shared" ref="C18:E18" si="1">C9+C10+C11+C12+C13+C15</f>
        <v>209679993</v>
      </c>
      <c r="D18" s="119">
        <f t="shared" si="1"/>
        <v>26267297</v>
      </c>
      <c r="E18" s="119">
        <f t="shared" si="1"/>
        <v>1475082956</v>
      </c>
      <c r="F18" s="94"/>
      <c r="G18" s="93"/>
    </row>
    <row r="19" spans="1:8" ht="21" customHeight="1" thickBot="1" x14ac:dyDescent="0.3">
      <c r="A19" s="22"/>
      <c r="B19" s="127"/>
      <c r="C19" s="127"/>
      <c r="D19" s="126"/>
      <c r="E19" s="128"/>
      <c r="F19" s="20"/>
      <c r="G19" s="93"/>
    </row>
    <row r="20" spans="1:8" s="134" customFormat="1" ht="21" customHeight="1" thickBot="1" x14ac:dyDescent="0.3">
      <c r="A20" s="181" t="s">
        <v>117</v>
      </c>
      <c r="B20" s="175">
        <f>'önkormányzat kiadásai 11. '!H33</f>
        <v>348337933</v>
      </c>
      <c r="C20" s="175">
        <v>3613670</v>
      </c>
      <c r="D20" s="175">
        <v>153000</v>
      </c>
      <c r="E20" s="183">
        <f>D20+C20+B20</f>
        <v>352104603</v>
      </c>
      <c r="F20" s="94"/>
      <c r="G20" s="538"/>
    </row>
    <row r="21" spans="1:8" s="134" customFormat="1" ht="21" customHeight="1" thickBot="1" x14ac:dyDescent="0.3">
      <c r="A21" s="181" t="s">
        <v>118</v>
      </c>
      <c r="B21" s="175">
        <f>'önkormányzat kiadásai 11. '!I33</f>
        <v>8247361</v>
      </c>
      <c r="C21" s="175"/>
      <c r="D21" s="175"/>
      <c r="E21" s="183">
        <f>D21+C21+B21</f>
        <v>8247361</v>
      </c>
      <c r="F21" s="94"/>
      <c r="G21" s="538"/>
    </row>
    <row r="22" spans="1:8" s="134" customFormat="1" ht="21" customHeight="1" thickBot="1" x14ac:dyDescent="0.3">
      <c r="A22" s="181" t="s">
        <v>119</v>
      </c>
      <c r="B22" s="175"/>
      <c r="C22" s="175"/>
      <c r="D22" s="175"/>
      <c r="E22" s="183">
        <f>D22+C22+B22</f>
        <v>0</v>
      </c>
      <c r="F22" s="94"/>
      <c r="G22" s="538"/>
    </row>
    <row r="23" spans="1:8" s="134" customFormat="1" ht="42" customHeight="1" thickBot="1" x14ac:dyDescent="0.3">
      <c r="A23" s="182" t="s">
        <v>123</v>
      </c>
      <c r="B23" s="175">
        <f>'önkormányzat kiadásai 11. '!K32</f>
        <v>122028289</v>
      </c>
      <c r="C23" s="175"/>
      <c r="D23" s="175"/>
      <c r="E23" s="183">
        <f>D23+C23+B23</f>
        <v>122028289</v>
      </c>
      <c r="F23" s="94"/>
      <c r="G23" s="538"/>
    </row>
    <row r="24" spans="1:8" ht="21" customHeight="1" thickBot="1" x14ac:dyDescent="0.3">
      <c r="A24" s="19" t="s">
        <v>120</v>
      </c>
      <c r="B24" s="119">
        <f t="shared" ref="B24:D24" si="2">SUM(B20:B23)</f>
        <v>478613583</v>
      </c>
      <c r="C24" s="119">
        <f t="shared" si="2"/>
        <v>3613670</v>
      </c>
      <c r="D24" s="119">
        <f t="shared" si="2"/>
        <v>153000</v>
      </c>
      <c r="E24" s="183">
        <f>D24+C24+B24</f>
        <v>482380253</v>
      </c>
      <c r="F24" s="94"/>
      <c r="G24" s="487"/>
    </row>
    <row r="25" spans="1:8" s="1" customFormat="1" ht="21" customHeight="1" x14ac:dyDescent="0.25">
      <c r="A25" s="22"/>
      <c r="B25" s="127"/>
      <c r="C25" s="127"/>
      <c r="D25" s="126"/>
      <c r="E25" s="259"/>
      <c r="F25" s="490"/>
      <c r="G25" s="491"/>
    </row>
    <row r="26" spans="1:8" ht="21" customHeight="1" thickBot="1" x14ac:dyDescent="0.3">
      <c r="A26" s="22"/>
      <c r="B26" s="129"/>
      <c r="C26" s="127"/>
      <c r="D26" s="126"/>
      <c r="E26" s="259"/>
      <c r="F26" s="20"/>
      <c r="G26" s="487"/>
    </row>
    <row r="27" spans="1:8" ht="21" customHeight="1" thickBot="1" x14ac:dyDescent="0.3">
      <c r="A27" s="19" t="s">
        <v>33</v>
      </c>
      <c r="B27" s="119">
        <f>B18+B24</f>
        <v>1717749249</v>
      </c>
      <c r="C27" s="119">
        <f t="shared" ref="C27:E27" si="3">C18+C24</f>
        <v>213293663</v>
      </c>
      <c r="D27" s="119">
        <f t="shared" si="3"/>
        <v>26420297</v>
      </c>
      <c r="E27" s="119">
        <f t="shared" si="3"/>
        <v>1957463209</v>
      </c>
      <c r="F27" s="20"/>
      <c r="G27" s="93"/>
    </row>
    <row r="28" spans="1:8" ht="21" customHeight="1" x14ac:dyDescent="0.25">
      <c r="A28" s="23"/>
      <c r="B28" s="130"/>
      <c r="C28" s="131"/>
      <c r="D28" s="130"/>
      <c r="E28" s="259"/>
      <c r="F28" s="20"/>
      <c r="G28" s="93"/>
    </row>
    <row r="29" spans="1:8" x14ac:dyDescent="0.25">
      <c r="A29" s="20"/>
      <c r="B29" s="543"/>
      <c r="C29" s="20"/>
      <c r="D29" s="20"/>
      <c r="E29" s="20"/>
      <c r="F29" s="20"/>
    </row>
    <row r="30" spans="1:8" ht="16.5" customHeight="1" x14ac:dyDescent="0.25">
      <c r="A30" s="63"/>
      <c r="B30" s="391"/>
      <c r="C30" s="63"/>
      <c r="D30" s="63"/>
      <c r="E30" s="64"/>
      <c r="F30" s="20"/>
    </row>
    <row r="31" spans="1:8" x14ac:dyDescent="0.25">
      <c r="A31" s="20"/>
      <c r="B31" s="544"/>
      <c r="C31" s="20"/>
      <c r="D31" s="20"/>
      <c r="E31" s="20"/>
      <c r="F31" s="20"/>
      <c r="G31" s="20"/>
      <c r="H31" s="20"/>
    </row>
    <row r="32" spans="1:8" x14ac:dyDescent="0.25">
      <c r="A32" s="20"/>
      <c r="B32" s="436"/>
      <c r="C32" s="20"/>
      <c r="D32" s="20"/>
      <c r="E32" s="20"/>
      <c r="F32" s="20"/>
      <c r="G32" s="20"/>
      <c r="H32" s="20"/>
    </row>
    <row r="33" spans="1:8" x14ac:dyDescent="0.25">
      <c r="A33" s="20"/>
      <c r="B33" s="436"/>
      <c r="C33" s="20"/>
      <c r="D33" s="20"/>
      <c r="E33" s="20"/>
      <c r="F33" s="20"/>
      <c r="G33" s="20"/>
      <c r="H33" s="20"/>
    </row>
    <row r="34" spans="1:8" x14ac:dyDescent="0.25">
      <c r="A34" s="20"/>
      <c r="B34" s="436"/>
      <c r="C34" s="20"/>
      <c r="D34" s="20"/>
      <c r="E34" s="20"/>
      <c r="F34" s="20"/>
      <c r="G34" s="20"/>
      <c r="H34" s="20"/>
    </row>
    <row r="35" spans="1:8" x14ac:dyDescent="0.25">
      <c r="A35" s="20"/>
      <c r="B35" s="436"/>
      <c r="C35" s="20"/>
      <c r="D35" s="20"/>
      <c r="E35" s="20"/>
      <c r="F35" s="20"/>
      <c r="G35" s="20"/>
      <c r="H35" s="20"/>
    </row>
    <row r="36" spans="1:8" x14ac:dyDescent="0.25">
      <c r="A36" s="20"/>
      <c r="B36" s="436"/>
      <c r="C36" s="20"/>
      <c r="D36" s="20"/>
      <c r="E36" s="20"/>
      <c r="F36" s="20"/>
      <c r="G36" s="20"/>
      <c r="H36" s="20"/>
    </row>
    <row r="37" spans="1:8" x14ac:dyDescent="0.25">
      <c r="A37" s="20"/>
      <c r="B37" s="436"/>
      <c r="C37" s="20"/>
      <c r="D37" s="20"/>
      <c r="E37" s="20"/>
      <c r="F37" s="20"/>
      <c r="G37" s="20"/>
      <c r="H37" s="20"/>
    </row>
    <row r="38" spans="1:8" x14ac:dyDescent="0.25">
      <c r="A38" s="20"/>
      <c r="B38" s="436"/>
      <c r="C38" s="20"/>
      <c r="D38" s="20"/>
      <c r="E38" s="20"/>
      <c r="F38" s="20"/>
      <c r="G38" s="20"/>
      <c r="H38" s="20"/>
    </row>
  </sheetData>
  <mergeCells count="7">
    <mergeCell ref="E7:E8"/>
    <mergeCell ref="A2:E2"/>
    <mergeCell ref="C6:E6"/>
    <mergeCell ref="A7:A8"/>
    <mergeCell ref="B7:B8"/>
    <mergeCell ref="C7:C8"/>
    <mergeCell ref="D7:D8"/>
  </mergeCells>
  <pageMargins left="0.19685039370078741" right="0.19685039370078741" top="0.35433070866141736" bottom="0.39370078740157483" header="0.51181102362204722" footer="0.51181102362204722"/>
  <pageSetup paperSize="9" scale="82" orientation="landscape" r:id="rId1"/>
  <headerFooter alignWithMargins="0">
    <oddHeader>&amp;R10.sz. melléklet
......../2024.(VIII.29.) Egyek Önk.</oddHeader>
  </headerFooter>
  <colBreaks count="1" manualBreakCount="1">
    <brk id="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5"/>
  <sheetViews>
    <sheetView topLeftCell="A16" zoomScale="110" zoomScaleNormal="110" zoomScaleSheetLayoutView="100" workbookViewId="0">
      <selection activeCell="B30" sqref="B30:L30"/>
    </sheetView>
  </sheetViews>
  <sheetFormatPr defaultRowHeight="13.2" x14ac:dyDescent="0.25"/>
  <cols>
    <col min="1" max="1" width="49" customWidth="1"/>
    <col min="2" max="2" width="15.6640625" customWidth="1"/>
    <col min="3" max="3" width="17.33203125" customWidth="1"/>
    <col min="4" max="4" width="21" customWidth="1"/>
    <col min="5" max="5" width="17.5546875" customWidth="1"/>
    <col min="6" max="7" width="18" customWidth="1"/>
    <col min="8" max="8" width="16.44140625" customWidth="1"/>
    <col min="9" max="9" width="15.6640625" customWidth="1"/>
    <col min="10" max="10" width="15.109375" customWidth="1"/>
    <col min="11" max="11" width="16.6640625" customWidth="1"/>
    <col min="12" max="12" width="17.33203125" customWidth="1"/>
  </cols>
  <sheetData>
    <row r="2" spans="1:12" ht="15.6" x14ac:dyDescent="0.3">
      <c r="A2" s="689" t="s">
        <v>338</v>
      </c>
      <c r="B2" s="690"/>
      <c r="C2" s="690"/>
      <c r="D2" s="690"/>
      <c r="E2" s="690"/>
      <c r="F2" s="690"/>
      <c r="G2" s="690"/>
      <c r="H2" s="690"/>
      <c r="I2" s="691"/>
      <c r="J2" s="691"/>
      <c r="K2" s="691"/>
      <c r="L2" s="691"/>
    </row>
    <row r="3" spans="1:12" ht="13.8" thickBot="1" x14ac:dyDescent="0.3">
      <c r="L3" s="527"/>
    </row>
    <row r="4" spans="1:12" ht="102" customHeight="1" thickBot="1" x14ac:dyDescent="0.3">
      <c r="A4" s="637" t="s">
        <v>97</v>
      </c>
      <c r="B4" s="114" t="s">
        <v>113</v>
      </c>
      <c r="C4" s="114" t="s">
        <v>124</v>
      </c>
      <c r="D4" s="114" t="s">
        <v>115</v>
      </c>
      <c r="E4" s="114" t="s">
        <v>125</v>
      </c>
      <c r="F4" s="114" t="s">
        <v>121</v>
      </c>
      <c r="G4" s="114" t="s">
        <v>212</v>
      </c>
      <c r="H4" s="114" t="s">
        <v>117</v>
      </c>
      <c r="I4" s="114" t="s">
        <v>118</v>
      </c>
      <c r="J4" s="114" t="s">
        <v>119</v>
      </c>
      <c r="K4" s="114" t="s">
        <v>127</v>
      </c>
      <c r="L4" s="115" t="s">
        <v>24</v>
      </c>
    </row>
    <row r="5" spans="1:12" ht="21" customHeight="1" thickBot="1" x14ac:dyDescent="0.3">
      <c r="A5" s="639"/>
      <c r="B5" s="562" t="s">
        <v>288</v>
      </c>
      <c r="C5" s="562" t="s">
        <v>288</v>
      </c>
      <c r="D5" s="562" t="s">
        <v>288</v>
      </c>
      <c r="E5" s="562" t="s">
        <v>288</v>
      </c>
      <c r="F5" s="562" t="s">
        <v>288</v>
      </c>
      <c r="G5" s="562" t="s">
        <v>288</v>
      </c>
      <c r="H5" s="562" t="s">
        <v>288</v>
      </c>
      <c r="I5" s="562" t="s">
        <v>288</v>
      </c>
      <c r="J5" s="562" t="s">
        <v>288</v>
      </c>
      <c r="K5" s="562" t="s">
        <v>288</v>
      </c>
      <c r="L5" s="138" t="s">
        <v>288</v>
      </c>
    </row>
    <row r="6" spans="1:12" ht="21" customHeight="1" thickBot="1" x14ac:dyDescent="0.3">
      <c r="A6" s="586" t="s">
        <v>339</v>
      </c>
      <c r="B6" s="585">
        <v>29342609</v>
      </c>
      <c r="C6" s="557">
        <v>4387277</v>
      </c>
      <c r="D6" s="582">
        <v>23299759</v>
      </c>
      <c r="E6" s="582"/>
      <c r="F6" s="557">
        <v>450000</v>
      </c>
      <c r="G6" s="557">
        <v>31010392</v>
      </c>
      <c r="H6" s="557">
        <v>110000</v>
      </c>
      <c r="I6" s="582">
        <v>610362</v>
      </c>
      <c r="J6" s="582"/>
      <c r="K6" s="558"/>
      <c r="L6" s="578">
        <f>SUM(B6:K6)</f>
        <v>89210399</v>
      </c>
    </row>
    <row r="7" spans="1:12" ht="21" customHeight="1" thickBot="1" x14ac:dyDescent="0.3">
      <c r="A7" s="587" t="s">
        <v>104</v>
      </c>
      <c r="B7" s="552"/>
      <c r="C7" s="171"/>
      <c r="D7" s="378">
        <v>21000</v>
      </c>
      <c r="E7" s="378"/>
      <c r="F7" s="171">
        <v>9268000</v>
      </c>
      <c r="G7" s="171"/>
      <c r="H7" s="171"/>
      <c r="I7" s="378">
        <v>698500</v>
      </c>
      <c r="J7" s="378"/>
      <c r="K7" s="479"/>
      <c r="L7" s="578">
        <f t="shared" ref="L7:L32" si="0">SUM(B7:K7)</f>
        <v>9987500</v>
      </c>
    </row>
    <row r="8" spans="1:12" s="69" customFormat="1" ht="31.5" customHeight="1" thickBot="1" x14ac:dyDescent="0.3">
      <c r="A8" s="528" t="s">
        <v>98</v>
      </c>
      <c r="B8" s="287">
        <v>157000</v>
      </c>
      <c r="C8" s="378"/>
      <c r="D8" s="378">
        <v>29875470</v>
      </c>
      <c r="E8" s="378"/>
      <c r="F8" s="378"/>
      <c r="G8" s="378"/>
      <c r="H8" s="378">
        <v>79896932</v>
      </c>
      <c r="I8" s="378">
        <v>6938499</v>
      </c>
      <c r="J8" s="378"/>
      <c r="K8" s="583"/>
      <c r="L8" s="578">
        <f>SUM(B8:K8)</f>
        <v>116867901</v>
      </c>
    </row>
    <row r="9" spans="1:12" s="69" customFormat="1" ht="31.5" customHeight="1" thickBot="1" x14ac:dyDescent="0.3">
      <c r="A9" s="528" t="s">
        <v>340</v>
      </c>
      <c r="B9" s="287"/>
      <c r="C9" s="378"/>
      <c r="D9" s="378"/>
      <c r="E9" s="378"/>
      <c r="F9" s="378">
        <v>341200</v>
      </c>
      <c r="G9" s="378"/>
      <c r="H9" s="378"/>
      <c r="I9" s="378"/>
      <c r="J9" s="378"/>
      <c r="K9" s="583">
        <v>14115214</v>
      </c>
      <c r="L9" s="578">
        <f t="shared" si="0"/>
        <v>14456414</v>
      </c>
    </row>
    <row r="10" spans="1:12" s="69" customFormat="1" ht="31.5" customHeight="1" thickBot="1" x14ac:dyDescent="0.3">
      <c r="A10" s="528" t="s">
        <v>211</v>
      </c>
      <c r="B10" s="287"/>
      <c r="C10" s="378"/>
      <c r="D10" s="378"/>
      <c r="E10" s="378"/>
      <c r="F10" s="378">
        <f>31425000+836200</f>
        <v>32261200</v>
      </c>
      <c r="G10" s="378"/>
      <c r="H10" s="378"/>
      <c r="I10" s="378"/>
      <c r="J10" s="378"/>
      <c r="K10" s="583">
        <v>233696817</v>
      </c>
      <c r="L10" s="578">
        <f t="shared" si="0"/>
        <v>265958017</v>
      </c>
    </row>
    <row r="11" spans="1:12" s="69" customFormat="1" ht="21" customHeight="1" thickBot="1" x14ac:dyDescent="0.3">
      <c r="A11" s="529" t="s">
        <v>341</v>
      </c>
      <c r="B11" s="287"/>
      <c r="C11" s="378"/>
      <c r="D11" s="378"/>
      <c r="E11" s="378"/>
      <c r="F11" s="378">
        <v>13000000</v>
      </c>
      <c r="G11" s="378"/>
      <c r="H11" s="378"/>
      <c r="I11" s="378"/>
      <c r="J11" s="378"/>
      <c r="K11" s="583"/>
      <c r="L11" s="578">
        <f t="shared" si="0"/>
        <v>13000000</v>
      </c>
    </row>
    <row r="12" spans="1:12" s="69" customFormat="1" ht="21" customHeight="1" thickBot="1" x14ac:dyDescent="0.3">
      <c r="A12" s="529" t="s">
        <v>239</v>
      </c>
      <c r="B12" s="287">
        <v>80680326</v>
      </c>
      <c r="C12" s="378">
        <v>5308425</v>
      </c>
      <c r="D12" s="378"/>
      <c r="E12" s="378"/>
      <c r="F12" s="378"/>
      <c r="G12" s="378"/>
      <c r="H12" s="378"/>
      <c r="I12" s="378"/>
      <c r="J12" s="378"/>
      <c r="K12" s="583"/>
      <c r="L12" s="578">
        <f t="shared" si="0"/>
        <v>85988751</v>
      </c>
    </row>
    <row r="13" spans="1:12" s="69" customFormat="1" ht="21" customHeight="1" thickBot="1" x14ac:dyDescent="0.3">
      <c r="A13" s="529" t="s">
        <v>103</v>
      </c>
      <c r="B13" s="287">
        <v>363936711</v>
      </c>
      <c r="C13" s="378">
        <v>25397000</v>
      </c>
      <c r="D13" s="378">
        <v>40970187</v>
      </c>
      <c r="E13" s="378"/>
      <c r="F13" s="378">
        <f>25719815+836200</f>
        <v>26556015</v>
      </c>
      <c r="G13" s="378"/>
      <c r="H13" s="378">
        <v>23089909</v>
      </c>
      <c r="I13" s="378"/>
      <c r="J13" s="378"/>
      <c r="K13" s="583"/>
      <c r="L13" s="578">
        <f t="shared" si="0"/>
        <v>479949822</v>
      </c>
    </row>
    <row r="14" spans="1:12" s="69" customFormat="1" ht="21" customHeight="1" thickBot="1" x14ac:dyDescent="0.3">
      <c r="A14" s="529" t="s">
        <v>342</v>
      </c>
      <c r="B14" s="287">
        <v>5457300</v>
      </c>
      <c r="C14" s="378">
        <v>730860</v>
      </c>
      <c r="D14" s="378">
        <v>17771600</v>
      </c>
      <c r="E14" s="378"/>
      <c r="F14" s="378"/>
      <c r="G14" s="378"/>
      <c r="H14" s="378">
        <v>980000</v>
      </c>
      <c r="I14" s="378"/>
      <c r="J14" s="378"/>
      <c r="K14" s="583"/>
      <c r="L14" s="578">
        <f t="shared" si="0"/>
        <v>24939760</v>
      </c>
    </row>
    <row r="15" spans="1:12" s="69" customFormat="1" ht="21" customHeight="1" thickBot="1" x14ac:dyDescent="0.3">
      <c r="A15" s="529" t="s">
        <v>343</v>
      </c>
      <c r="B15" s="287"/>
      <c r="C15" s="378"/>
      <c r="D15" s="378">
        <v>762000</v>
      </c>
      <c r="E15" s="378"/>
      <c r="F15" s="378">
        <v>7905579</v>
      </c>
      <c r="G15" s="378"/>
      <c r="H15" s="378">
        <v>226212120</v>
      </c>
      <c r="I15" s="378"/>
      <c r="J15" s="378"/>
      <c r="K15" s="583"/>
      <c r="L15" s="578">
        <f t="shared" si="0"/>
        <v>234879699</v>
      </c>
    </row>
    <row r="16" spans="1:12" s="530" customFormat="1" ht="21" customHeight="1" thickBot="1" x14ac:dyDescent="0.3">
      <c r="A16" s="529" t="s">
        <v>344</v>
      </c>
      <c r="B16" s="287"/>
      <c r="C16" s="378"/>
      <c r="D16" s="378">
        <v>6966000</v>
      </c>
      <c r="E16" s="378"/>
      <c r="F16" s="378">
        <v>5699000</v>
      </c>
      <c r="G16" s="378"/>
      <c r="H16" s="378"/>
      <c r="I16" s="378"/>
      <c r="J16" s="378"/>
      <c r="K16" s="583"/>
      <c r="L16" s="578">
        <f t="shared" si="0"/>
        <v>12665000</v>
      </c>
    </row>
    <row r="17" spans="1:12" s="530" customFormat="1" ht="21" customHeight="1" thickBot="1" x14ac:dyDescent="0.3">
      <c r="A17" s="529" t="s">
        <v>345</v>
      </c>
      <c r="B17" s="287"/>
      <c r="C17" s="378"/>
      <c r="D17" s="378">
        <v>3067500</v>
      </c>
      <c r="E17" s="378"/>
      <c r="F17" s="378"/>
      <c r="G17" s="378"/>
      <c r="H17" s="378"/>
      <c r="I17" s="378"/>
      <c r="J17" s="378"/>
      <c r="K17" s="583"/>
      <c r="L17" s="578">
        <f t="shared" si="0"/>
        <v>3067500</v>
      </c>
    </row>
    <row r="18" spans="1:12" s="530" customFormat="1" ht="21" customHeight="1" thickBot="1" x14ac:dyDescent="0.3">
      <c r="A18" s="529" t="s">
        <v>240</v>
      </c>
      <c r="B18" s="287"/>
      <c r="C18" s="378"/>
      <c r="D18" s="378">
        <v>1871000</v>
      </c>
      <c r="E18" s="378"/>
      <c r="F18" s="378"/>
      <c r="G18" s="378"/>
      <c r="H18" s="378"/>
      <c r="I18" s="378"/>
      <c r="J18" s="378"/>
      <c r="K18" s="583"/>
      <c r="L18" s="578">
        <f t="shared" si="0"/>
        <v>1871000</v>
      </c>
    </row>
    <row r="19" spans="1:12" s="530" customFormat="1" ht="21" customHeight="1" thickBot="1" x14ac:dyDescent="0.3">
      <c r="A19" s="588" t="s">
        <v>346</v>
      </c>
      <c r="B19" s="287"/>
      <c r="C19" s="378"/>
      <c r="D19" s="378">
        <v>13090000</v>
      </c>
      <c r="E19" s="378"/>
      <c r="F19" s="378"/>
      <c r="G19" s="378"/>
      <c r="H19" s="378"/>
      <c r="I19" s="378"/>
      <c r="J19" s="378"/>
      <c r="K19" s="583"/>
      <c r="L19" s="578">
        <f t="shared" si="0"/>
        <v>13090000</v>
      </c>
    </row>
    <row r="20" spans="1:12" s="99" customFormat="1" ht="21" customHeight="1" thickBot="1" x14ac:dyDescent="0.3">
      <c r="A20" s="588" t="s">
        <v>347</v>
      </c>
      <c r="B20" s="552"/>
      <c r="C20" s="171"/>
      <c r="D20" s="378"/>
      <c r="E20" s="378"/>
      <c r="F20" s="171"/>
      <c r="G20" s="171"/>
      <c r="H20" s="171">
        <v>17511883</v>
      </c>
      <c r="I20" s="378"/>
      <c r="J20" s="378"/>
      <c r="K20" s="479"/>
      <c r="L20" s="578">
        <f t="shared" si="0"/>
        <v>17511883</v>
      </c>
    </row>
    <row r="21" spans="1:12" s="530" customFormat="1" ht="21" customHeight="1" thickBot="1" x14ac:dyDescent="0.3">
      <c r="A21" s="528" t="s">
        <v>348</v>
      </c>
      <c r="B21" s="287"/>
      <c r="C21" s="378"/>
      <c r="D21" s="378">
        <v>28010100</v>
      </c>
      <c r="E21" s="378"/>
      <c r="F21" s="378"/>
      <c r="G21" s="378"/>
      <c r="H21" s="378"/>
      <c r="I21" s="378"/>
      <c r="J21" s="378"/>
      <c r="K21" s="583"/>
      <c r="L21" s="578">
        <f t="shared" si="0"/>
        <v>28010100</v>
      </c>
    </row>
    <row r="22" spans="1:12" s="530" customFormat="1" ht="21" customHeight="1" thickBot="1" x14ac:dyDescent="0.3">
      <c r="A22" s="529" t="s">
        <v>99</v>
      </c>
      <c r="B22" s="287">
        <v>5604673</v>
      </c>
      <c r="C22" s="378">
        <v>608990</v>
      </c>
      <c r="D22" s="378">
        <v>9327338</v>
      </c>
      <c r="E22" s="378"/>
      <c r="F22" s="378"/>
      <c r="G22" s="378"/>
      <c r="H22" s="378">
        <v>3662</v>
      </c>
      <c r="I22" s="378"/>
      <c r="J22" s="378"/>
      <c r="K22" s="583"/>
      <c r="L22" s="578">
        <f t="shared" si="0"/>
        <v>15544663</v>
      </c>
    </row>
    <row r="23" spans="1:12" s="69" customFormat="1" ht="21" customHeight="1" thickBot="1" x14ac:dyDescent="0.3">
      <c r="A23" s="529" t="s">
        <v>128</v>
      </c>
      <c r="B23" s="287">
        <v>31113000</v>
      </c>
      <c r="C23" s="378">
        <v>4045000</v>
      </c>
      <c r="D23" s="378">
        <v>42899323</v>
      </c>
      <c r="E23" s="378"/>
      <c r="F23" s="378"/>
      <c r="G23" s="378"/>
      <c r="H23" s="378">
        <v>406122</v>
      </c>
      <c r="I23" s="378"/>
      <c r="J23" s="378"/>
      <c r="K23" s="583"/>
      <c r="L23" s="578">
        <f t="shared" si="0"/>
        <v>78463445</v>
      </c>
    </row>
    <row r="24" spans="1:12" s="69" customFormat="1" ht="21" customHeight="1" thickBot="1" x14ac:dyDescent="0.3">
      <c r="A24" s="529" t="s">
        <v>129</v>
      </c>
      <c r="B24" s="287"/>
      <c r="C24" s="378"/>
      <c r="D24" s="378">
        <v>15561000</v>
      </c>
      <c r="E24" s="378"/>
      <c r="F24" s="378"/>
      <c r="G24" s="378"/>
      <c r="H24" s="378">
        <v>100000</v>
      </c>
      <c r="I24" s="378"/>
      <c r="J24" s="378"/>
      <c r="K24" s="583"/>
      <c r="L24" s="578">
        <f t="shared" si="0"/>
        <v>15661000</v>
      </c>
    </row>
    <row r="25" spans="1:12" s="69" customFormat="1" ht="21" customHeight="1" thickBot="1" x14ac:dyDescent="0.3">
      <c r="A25" s="529" t="s">
        <v>199</v>
      </c>
      <c r="B25" s="287"/>
      <c r="C25" s="378"/>
      <c r="D25" s="378"/>
      <c r="E25" s="378"/>
      <c r="F25" s="378">
        <v>5900000</v>
      </c>
      <c r="G25" s="378"/>
      <c r="H25" s="378"/>
      <c r="I25" s="378"/>
      <c r="J25" s="378"/>
      <c r="K25" s="583"/>
      <c r="L25" s="578">
        <f t="shared" si="0"/>
        <v>5900000</v>
      </c>
    </row>
    <row r="26" spans="1:12" s="69" customFormat="1" ht="21" customHeight="1" thickBot="1" x14ac:dyDescent="0.3">
      <c r="A26" s="529" t="s">
        <v>359</v>
      </c>
      <c r="B26" s="287">
        <v>55150</v>
      </c>
      <c r="C26" s="378"/>
      <c r="D26" s="378">
        <v>6287900</v>
      </c>
      <c r="E26" s="378"/>
      <c r="F26" s="378">
        <v>270000</v>
      </c>
      <c r="G26" s="378"/>
      <c r="H26" s="378">
        <v>27305</v>
      </c>
      <c r="I26" s="378"/>
      <c r="J26" s="378"/>
      <c r="K26" s="583"/>
      <c r="L26" s="578">
        <f t="shared" si="0"/>
        <v>6640355</v>
      </c>
    </row>
    <row r="27" spans="1:12" s="69" customFormat="1" ht="21" customHeight="1" thickBot="1" x14ac:dyDescent="0.3">
      <c r="A27" s="529" t="s">
        <v>349</v>
      </c>
      <c r="B27" s="287"/>
      <c r="C27" s="378"/>
      <c r="D27" s="378">
        <v>18688060</v>
      </c>
      <c r="E27" s="378"/>
      <c r="F27" s="378"/>
      <c r="G27" s="378"/>
      <c r="H27" s="378"/>
      <c r="I27" s="378"/>
      <c r="J27" s="378"/>
      <c r="K27" s="583"/>
      <c r="L27" s="578">
        <f t="shared" si="0"/>
        <v>18688060</v>
      </c>
    </row>
    <row r="28" spans="1:12" s="69" customFormat="1" ht="21" customHeight="1" thickBot="1" x14ac:dyDescent="0.3">
      <c r="A28" s="529" t="s">
        <v>170</v>
      </c>
      <c r="B28" s="287"/>
      <c r="C28" s="378"/>
      <c r="D28" s="378"/>
      <c r="E28" s="378">
        <v>627000</v>
      </c>
      <c r="F28" s="378"/>
      <c r="G28" s="378"/>
      <c r="H28" s="378"/>
      <c r="I28" s="378"/>
      <c r="J28" s="378"/>
      <c r="K28" s="583"/>
      <c r="L28" s="578">
        <f t="shared" si="0"/>
        <v>627000</v>
      </c>
    </row>
    <row r="29" spans="1:12" s="69" customFormat="1" ht="28.5" customHeight="1" thickBot="1" x14ac:dyDescent="0.3">
      <c r="A29" s="531" t="s">
        <v>350</v>
      </c>
      <c r="B29" s="287"/>
      <c r="C29" s="378"/>
      <c r="D29" s="378">
        <v>635000</v>
      </c>
      <c r="E29" s="378"/>
      <c r="F29" s="378"/>
      <c r="G29" s="378"/>
      <c r="H29" s="378"/>
      <c r="I29" s="378"/>
      <c r="J29" s="378"/>
      <c r="K29" s="583"/>
      <c r="L29" s="578">
        <f t="shared" si="0"/>
        <v>635000</v>
      </c>
    </row>
    <row r="30" spans="1:12" s="69" customFormat="1" ht="21" customHeight="1" thickBot="1" x14ac:dyDescent="0.3">
      <c r="A30" s="529" t="s">
        <v>102</v>
      </c>
      <c r="B30" s="287">
        <v>6131148</v>
      </c>
      <c r="C30" s="378">
        <v>840543</v>
      </c>
      <c r="D30" s="378">
        <v>2549000</v>
      </c>
      <c r="E30" s="378"/>
      <c r="F30" s="378"/>
      <c r="G30" s="378"/>
      <c r="H30" s="378"/>
      <c r="I30" s="581"/>
      <c r="J30" s="581"/>
      <c r="K30" s="583"/>
      <c r="L30" s="578">
        <f t="shared" si="0"/>
        <v>9520691</v>
      </c>
    </row>
    <row r="31" spans="1:12" s="69" customFormat="1" ht="31.95" customHeight="1" thickBot="1" x14ac:dyDescent="0.3">
      <c r="A31" s="528" t="s">
        <v>351</v>
      </c>
      <c r="B31" s="287"/>
      <c r="C31" s="378"/>
      <c r="D31" s="378"/>
      <c r="E31" s="378">
        <v>15700000</v>
      </c>
      <c r="F31" s="378">
        <v>3000000</v>
      </c>
      <c r="G31" s="378"/>
      <c r="H31" s="378"/>
      <c r="I31" s="378"/>
      <c r="J31" s="378"/>
      <c r="K31" s="583"/>
      <c r="L31" s="578">
        <f t="shared" si="0"/>
        <v>18700000</v>
      </c>
    </row>
    <row r="32" spans="1:12" ht="30.75" customHeight="1" thickBot="1" x14ac:dyDescent="0.3">
      <c r="A32" s="589" t="s">
        <v>352</v>
      </c>
      <c r="B32" s="576"/>
      <c r="C32" s="560"/>
      <c r="D32" s="584">
        <v>13887000</v>
      </c>
      <c r="E32" s="584"/>
      <c r="F32" s="560"/>
      <c r="G32" s="560"/>
      <c r="H32" s="560"/>
      <c r="I32" s="584"/>
      <c r="J32" s="560"/>
      <c r="K32" s="561">
        <v>122028289</v>
      </c>
      <c r="L32" s="578">
        <f t="shared" si="0"/>
        <v>135915289</v>
      </c>
    </row>
    <row r="33" spans="1:12" ht="21" customHeight="1" thickBot="1" x14ac:dyDescent="0.3">
      <c r="A33" s="579" t="s">
        <v>13</v>
      </c>
      <c r="B33" s="580">
        <f t="shared" ref="B33:K33" si="1">SUM(B6:B32)</f>
        <v>522477917</v>
      </c>
      <c r="C33" s="580">
        <f t="shared" si="1"/>
        <v>41318095</v>
      </c>
      <c r="D33" s="580">
        <f t="shared" si="1"/>
        <v>275539237</v>
      </c>
      <c r="E33" s="580">
        <f t="shared" si="1"/>
        <v>16327000</v>
      </c>
      <c r="F33" s="580">
        <f t="shared" si="1"/>
        <v>104650994</v>
      </c>
      <c r="G33" s="580">
        <f t="shared" si="1"/>
        <v>31010392</v>
      </c>
      <c r="H33" s="580">
        <f t="shared" si="1"/>
        <v>348337933</v>
      </c>
      <c r="I33" s="580">
        <f t="shared" si="1"/>
        <v>8247361</v>
      </c>
      <c r="J33" s="580">
        <f t="shared" si="1"/>
        <v>0</v>
      </c>
      <c r="K33" s="580">
        <f t="shared" si="1"/>
        <v>369840320</v>
      </c>
      <c r="L33" s="143">
        <f>SUM(B33:K33)</f>
        <v>1717749249</v>
      </c>
    </row>
    <row r="35" spans="1:12" x14ac:dyDescent="0.25">
      <c r="D35" s="343"/>
      <c r="E35" s="2"/>
      <c r="J35" s="93"/>
      <c r="L35" s="2"/>
    </row>
    <row r="36" spans="1:12" x14ac:dyDescent="0.25">
      <c r="D36" s="343"/>
      <c r="L36" s="2"/>
    </row>
    <row r="37" spans="1:12" x14ac:dyDescent="0.25">
      <c r="A37" s="532"/>
      <c r="B37" s="31"/>
      <c r="C37" s="31"/>
      <c r="D37" s="31"/>
      <c r="E37" s="31"/>
      <c r="F37" s="31"/>
      <c r="G37" s="31"/>
      <c r="H37" s="31"/>
    </row>
    <row r="38" spans="1:12" x14ac:dyDescent="0.25">
      <c r="A38" s="101"/>
      <c r="B38" s="34"/>
      <c r="C38" s="34"/>
      <c r="D38" s="34"/>
      <c r="E38" s="34"/>
      <c r="F38" s="34"/>
      <c r="G38" s="34"/>
      <c r="H38" s="34"/>
      <c r="K38" s="93"/>
      <c r="L38" s="93"/>
    </row>
    <row r="39" spans="1:12" x14ac:dyDescent="0.25">
      <c r="A39" s="35"/>
      <c r="B39" s="87"/>
      <c r="C39" s="87"/>
      <c r="D39" s="87"/>
      <c r="E39" s="87"/>
      <c r="F39" s="87"/>
      <c r="G39" s="87"/>
      <c r="H39" s="87"/>
    </row>
    <row r="40" spans="1:12" x14ac:dyDescent="0.25">
      <c r="A40" s="35"/>
      <c r="B40" s="87"/>
      <c r="C40" s="87"/>
      <c r="D40" s="88"/>
      <c r="E40" s="87"/>
      <c r="F40" s="87"/>
      <c r="G40" s="87"/>
      <c r="H40" s="87"/>
    </row>
    <row r="41" spans="1:12" x14ac:dyDescent="0.25">
      <c r="A41" s="35"/>
      <c r="B41" s="87"/>
      <c r="C41" s="87"/>
      <c r="D41" s="87"/>
      <c r="E41" s="87"/>
      <c r="F41" s="87"/>
      <c r="G41" s="87"/>
      <c r="H41" s="87"/>
    </row>
    <row r="42" spans="1:12" x14ac:dyDescent="0.25">
      <c r="A42" s="35"/>
      <c r="B42" s="87"/>
      <c r="C42" s="87"/>
      <c r="D42" s="87"/>
      <c r="E42" s="87"/>
      <c r="F42" s="87"/>
      <c r="G42" s="87"/>
      <c r="H42" s="87"/>
    </row>
    <row r="43" spans="1:12" x14ac:dyDescent="0.25">
      <c r="A43" s="35"/>
      <c r="B43" s="87"/>
      <c r="C43" s="87"/>
      <c r="D43" s="87"/>
      <c r="E43" s="87"/>
      <c r="F43" s="87"/>
      <c r="G43" s="87"/>
      <c r="H43" s="87"/>
    </row>
    <row r="44" spans="1:12" x14ac:dyDescent="0.25">
      <c r="A44" s="35"/>
      <c r="B44" s="87"/>
      <c r="C44" s="87"/>
      <c r="D44" s="87"/>
      <c r="E44" s="87"/>
      <c r="F44" s="87"/>
      <c r="G44" s="87"/>
      <c r="H44" s="87"/>
    </row>
    <row r="45" spans="1:12" x14ac:dyDescent="0.25">
      <c r="A45" s="35"/>
      <c r="B45" s="87"/>
      <c r="C45" s="87"/>
      <c r="D45" s="87"/>
      <c r="E45" s="87"/>
      <c r="F45" s="87"/>
      <c r="G45" s="87"/>
      <c r="H45" s="87"/>
    </row>
    <row r="46" spans="1:12" x14ac:dyDescent="0.25">
      <c r="A46" s="35"/>
      <c r="B46" s="87"/>
      <c r="C46" s="87"/>
      <c r="D46" s="87"/>
      <c r="E46" s="87"/>
      <c r="F46" s="87"/>
      <c r="G46" s="87"/>
      <c r="H46" s="87"/>
    </row>
    <row r="47" spans="1:12" x14ac:dyDescent="0.25">
      <c r="A47" s="35"/>
      <c r="B47" s="87"/>
      <c r="C47" s="87"/>
      <c r="D47" s="87"/>
      <c r="E47" s="87"/>
      <c r="F47" s="87"/>
      <c r="G47" s="87"/>
      <c r="H47" s="87"/>
    </row>
    <row r="48" spans="1:12" x14ac:dyDescent="0.25">
      <c r="A48" s="35"/>
      <c r="B48" s="87"/>
      <c r="C48" s="87"/>
      <c r="D48" s="87"/>
      <c r="E48" s="87"/>
      <c r="F48" s="87"/>
      <c r="G48" s="87"/>
      <c r="H48" s="87"/>
    </row>
    <row r="49" spans="1:9" x14ac:dyDescent="0.25">
      <c r="A49" s="35"/>
      <c r="B49" s="87"/>
      <c r="C49" s="87"/>
      <c r="D49" s="87"/>
      <c r="E49" s="87"/>
      <c r="F49" s="87"/>
      <c r="G49" s="87"/>
      <c r="H49" s="87"/>
    </row>
    <row r="50" spans="1:9" x14ac:dyDescent="0.25">
      <c r="A50" s="35"/>
      <c r="B50" s="87"/>
      <c r="C50" s="87"/>
      <c r="D50" s="87"/>
      <c r="E50" s="87"/>
      <c r="F50" s="87"/>
      <c r="G50" s="87"/>
      <c r="H50" s="87"/>
      <c r="I50" s="1"/>
    </row>
    <row r="51" spans="1:9" x14ac:dyDescent="0.25">
      <c r="A51" s="35"/>
      <c r="B51" s="87"/>
      <c r="C51" s="87"/>
      <c r="D51" s="87"/>
      <c r="E51" s="87"/>
      <c r="F51" s="87"/>
      <c r="G51" s="87"/>
      <c r="H51" s="87"/>
    </row>
    <row r="52" spans="1:9" x14ac:dyDescent="0.25">
      <c r="A52" s="35"/>
      <c r="B52" s="87"/>
      <c r="C52" s="87"/>
      <c r="D52" s="87"/>
      <c r="E52" s="87"/>
      <c r="F52" s="87"/>
      <c r="G52" s="87"/>
      <c r="H52" s="87"/>
    </row>
    <row r="53" spans="1:9" x14ac:dyDescent="0.25">
      <c r="A53" s="101"/>
      <c r="B53" s="89"/>
      <c r="C53" s="89"/>
      <c r="D53" s="89"/>
      <c r="E53" s="89"/>
      <c r="F53" s="89"/>
      <c r="G53" s="89"/>
      <c r="H53" s="89"/>
    </row>
    <row r="54" spans="1:9" x14ac:dyDescent="0.25">
      <c r="B54" s="1"/>
      <c r="C54" s="1"/>
      <c r="D54" s="1"/>
      <c r="E54" s="1"/>
      <c r="F54" s="1"/>
      <c r="G54" s="1"/>
      <c r="H54" s="1"/>
    </row>
    <row r="55" spans="1:9" x14ac:dyDescent="0.25">
      <c r="B55" s="1"/>
      <c r="C55" s="1"/>
      <c r="D55" s="1"/>
      <c r="E55" s="1"/>
      <c r="F55" s="1"/>
      <c r="G55" s="1"/>
      <c r="H55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&amp;R11. sz. melléklet
......../2024.(VIII.29.)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3"/>
  <sheetViews>
    <sheetView topLeftCell="A19" zoomScaleNormal="100" zoomScaleSheetLayoutView="100" workbookViewId="0">
      <selection activeCell="D51" sqref="D51"/>
    </sheetView>
  </sheetViews>
  <sheetFormatPr defaultRowHeight="13.2" x14ac:dyDescent="0.25"/>
  <cols>
    <col min="1" max="1" width="49" customWidth="1"/>
    <col min="2" max="2" width="16.5546875" customWidth="1"/>
    <col min="3" max="3" width="17.33203125" customWidth="1"/>
    <col min="4" max="4" width="21" customWidth="1"/>
    <col min="5" max="5" width="17.5546875" customWidth="1"/>
    <col min="6" max="7" width="18" customWidth="1"/>
    <col min="8" max="8" width="16.44140625" customWidth="1"/>
    <col min="9" max="9" width="15.6640625" customWidth="1"/>
    <col min="10" max="10" width="15.109375" customWidth="1"/>
    <col min="11" max="11" width="16.6640625" customWidth="1"/>
    <col min="12" max="12" width="17.33203125" customWidth="1"/>
    <col min="13" max="13" width="13.6640625" style="343" bestFit="1" customWidth="1"/>
  </cols>
  <sheetData>
    <row r="2" spans="1:13" ht="15.6" x14ac:dyDescent="0.3">
      <c r="A2" s="689" t="s">
        <v>337</v>
      </c>
      <c r="B2" s="690"/>
      <c r="C2" s="690"/>
      <c r="D2" s="690"/>
      <c r="E2" s="690"/>
      <c r="F2" s="690"/>
      <c r="G2" s="690"/>
      <c r="H2" s="690"/>
      <c r="I2" s="691"/>
      <c r="J2" s="691"/>
      <c r="K2" s="691"/>
      <c r="L2" s="691"/>
    </row>
    <row r="3" spans="1:13" x14ac:dyDescent="0.25">
      <c r="L3" s="179"/>
    </row>
    <row r="4" spans="1:13" x14ac:dyDescent="0.25">
      <c r="E4" s="2"/>
      <c r="J4" s="93"/>
      <c r="L4" s="3"/>
    </row>
    <row r="5" spans="1:13" ht="13.8" thickBot="1" x14ac:dyDescent="0.3"/>
    <row r="6" spans="1:13" ht="102" customHeight="1" thickBot="1" x14ac:dyDescent="0.3">
      <c r="A6" s="637" t="s">
        <v>97</v>
      </c>
      <c r="B6" s="114" t="s">
        <v>113</v>
      </c>
      <c r="C6" s="114" t="s">
        <v>124</v>
      </c>
      <c r="D6" s="114" t="s">
        <v>115</v>
      </c>
      <c r="E6" s="114" t="s">
        <v>125</v>
      </c>
      <c r="F6" s="114" t="s">
        <v>121</v>
      </c>
      <c r="G6" s="114" t="s">
        <v>212</v>
      </c>
      <c r="H6" s="114" t="s">
        <v>117</v>
      </c>
      <c r="I6" s="114" t="s">
        <v>118</v>
      </c>
      <c r="J6" s="114" t="s">
        <v>119</v>
      </c>
      <c r="K6" s="114" t="s">
        <v>127</v>
      </c>
      <c r="L6" s="115" t="s">
        <v>24</v>
      </c>
      <c r="M6"/>
    </row>
    <row r="7" spans="1:13" ht="21" customHeight="1" thickBot="1" x14ac:dyDescent="0.3">
      <c r="A7" s="639"/>
      <c r="B7" s="562" t="s">
        <v>288</v>
      </c>
      <c r="C7" s="562" t="s">
        <v>288</v>
      </c>
      <c r="D7" s="562" t="s">
        <v>288</v>
      </c>
      <c r="E7" s="562" t="s">
        <v>288</v>
      </c>
      <c r="F7" s="562" t="s">
        <v>288</v>
      </c>
      <c r="G7" s="562" t="s">
        <v>288</v>
      </c>
      <c r="H7" s="562" t="s">
        <v>288</v>
      </c>
      <c r="I7" s="562" t="s">
        <v>288</v>
      </c>
      <c r="J7" s="562" t="s">
        <v>288</v>
      </c>
      <c r="K7" s="562" t="s">
        <v>288</v>
      </c>
      <c r="L7" s="138" t="s">
        <v>288</v>
      </c>
      <c r="M7"/>
    </row>
    <row r="8" spans="1:13" ht="21" customHeight="1" thickBot="1" x14ac:dyDescent="0.3">
      <c r="A8" s="586" t="s">
        <v>339</v>
      </c>
      <c r="B8" s="585">
        <v>29342609</v>
      </c>
      <c r="C8" s="557">
        <v>4387277</v>
      </c>
      <c r="D8" s="582">
        <v>23299759</v>
      </c>
      <c r="E8" s="582"/>
      <c r="F8" s="557">
        <v>450000</v>
      </c>
      <c r="G8" s="557">
        <v>31010392</v>
      </c>
      <c r="H8" s="557">
        <v>110000</v>
      </c>
      <c r="I8" s="582">
        <v>610362</v>
      </c>
      <c r="J8" s="582"/>
      <c r="K8" s="558"/>
      <c r="L8" s="578">
        <f>SUM(B8:K8)</f>
        <v>89210399</v>
      </c>
      <c r="M8"/>
    </row>
    <row r="9" spans="1:13" ht="21" customHeight="1" thickBot="1" x14ac:dyDescent="0.3">
      <c r="A9" s="587" t="s">
        <v>104</v>
      </c>
      <c r="B9" s="552"/>
      <c r="C9" s="171"/>
      <c r="D9" s="378">
        <v>21000</v>
      </c>
      <c r="E9" s="378"/>
      <c r="F9" s="171">
        <v>9268000</v>
      </c>
      <c r="G9" s="171"/>
      <c r="H9" s="171"/>
      <c r="I9" s="378">
        <v>698500</v>
      </c>
      <c r="J9" s="378"/>
      <c r="K9" s="479"/>
      <c r="L9" s="578">
        <f t="shared" ref="L9:L30" si="0">SUM(B9:K9)</f>
        <v>9987500</v>
      </c>
      <c r="M9"/>
    </row>
    <row r="10" spans="1:13" s="69" customFormat="1" ht="31.5" customHeight="1" thickBot="1" x14ac:dyDescent="0.3">
      <c r="A10" s="528" t="s">
        <v>98</v>
      </c>
      <c r="B10" s="287">
        <v>157000</v>
      </c>
      <c r="C10" s="378"/>
      <c r="D10" s="378">
        <v>29875470</v>
      </c>
      <c r="E10" s="378"/>
      <c r="F10" s="378"/>
      <c r="G10" s="378"/>
      <c r="H10" s="378">
        <v>79896932</v>
      </c>
      <c r="I10" s="378">
        <v>6938499</v>
      </c>
      <c r="J10" s="378"/>
      <c r="K10" s="583"/>
      <c r="L10" s="578">
        <f>SUM(B10:K10)</f>
        <v>116867901</v>
      </c>
    </row>
    <row r="11" spans="1:13" s="69" customFormat="1" ht="31.5" customHeight="1" thickBot="1" x14ac:dyDescent="0.3">
      <c r="A11" s="528" t="s">
        <v>340</v>
      </c>
      <c r="B11" s="287"/>
      <c r="C11" s="378"/>
      <c r="D11" s="378"/>
      <c r="E11" s="378"/>
      <c r="F11" s="378">
        <v>341200</v>
      </c>
      <c r="G11" s="378"/>
      <c r="H11" s="378"/>
      <c r="I11" s="378"/>
      <c r="J11" s="378"/>
      <c r="K11" s="583">
        <v>14115214</v>
      </c>
      <c r="L11" s="578">
        <f t="shared" si="0"/>
        <v>14456414</v>
      </c>
    </row>
    <row r="12" spans="1:13" s="69" customFormat="1" ht="31.5" customHeight="1" thickBot="1" x14ac:dyDescent="0.3">
      <c r="A12" s="528" t="s">
        <v>211</v>
      </c>
      <c r="B12" s="287"/>
      <c r="C12" s="378"/>
      <c r="D12" s="378"/>
      <c r="E12" s="378"/>
      <c r="F12" s="378"/>
      <c r="G12" s="378"/>
      <c r="H12" s="378"/>
      <c r="I12" s="378"/>
      <c r="J12" s="378"/>
      <c r="K12" s="583">
        <v>233696817</v>
      </c>
      <c r="L12" s="578">
        <f t="shared" si="0"/>
        <v>233696817</v>
      </c>
    </row>
    <row r="13" spans="1:13" s="69" customFormat="1" ht="21" customHeight="1" thickBot="1" x14ac:dyDescent="0.3">
      <c r="A13" s="529" t="s">
        <v>341</v>
      </c>
      <c r="B13" s="287"/>
      <c r="C13" s="378"/>
      <c r="D13" s="378"/>
      <c r="E13" s="378"/>
      <c r="F13" s="378">
        <v>13000000</v>
      </c>
      <c r="G13" s="378"/>
      <c r="H13" s="378"/>
      <c r="I13" s="378"/>
      <c r="J13" s="378"/>
      <c r="K13" s="583"/>
      <c r="L13" s="578">
        <f t="shared" si="0"/>
        <v>13000000</v>
      </c>
    </row>
    <row r="14" spans="1:13" s="69" customFormat="1" ht="21" customHeight="1" thickBot="1" x14ac:dyDescent="0.3">
      <c r="A14" s="529" t="s">
        <v>239</v>
      </c>
      <c r="B14" s="287">
        <v>80680326</v>
      </c>
      <c r="C14" s="378">
        <v>5308425</v>
      </c>
      <c r="D14" s="378"/>
      <c r="E14" s="378"/>
      <c r="F14" s="378"/>
      <c r="G14" s="378"/>
      <c r="H14" s="378"/>
      <c r="I14" s="378"/>
      <c r="J14" s="378"/>
      <c r="K14" s="583"/>
      <c r="L14" s="578">
        <f t="shared" si="0"/>
        <v>85988751</v>
      </c>
    </row>
    <row r="15" spans="1:13" s="69" customFormat="1" ht="21" customHeight="1" thickBot="1" x14ac:dyDescent="0.3">
      <c r="A15" s="529" t="s">
        <v>103</v>
      </c>
      <c r="B15" s="287">
        <v>363936711</v>
      </c>
      <c r="C15" s="378">
        <v>25397000</v>
      </c>
      <c r="D15" s="378">
        <v>40970187</v>
      </c>
      <c r="E15" s="378"/>
      <c r="F15" s="378">
        <f>25719815+836200</f>
        <v>26556015</v>
      </c>
      <c r="G15" s="378"/>
      <c r="H15" s="378">
        <v>23089909</v>
      </c>
      <c r="I15" s="378"/>
      <c r="J15" s="378"/>
      <c r="K15" s="583"/>
      <c r="L15" s="578">
        <f t="shared" si="0"/>
        <v>479949822</v>
      </c>
    </row>
    <row r="16" spans="1:13" s="69" customFormat="1" ht="21" customHeight="1" thickBot="1" x14ac:dyDescent="0.3">
      <c r="A16" s="529" t="s">
        <v>342</v>
      </c>
      <c r="B16" s="287">
        <v>5457300</v>
      </c>
      <c r="C16" s="378">
        <v>730860</v>
      </c>
      <c r="D16" s="378">
        <v>17771600</v>
      </c>
      <c r="E16" s="378"/>
      <c r="F16" s="378"/>
      <c r="G16" s="378"/>
      <c r="H16" s="378">
        <v>980000</v>
      </c>
      <c r="I16" s="378"/>
      <c r="J16" s="378"/>
      <c r="K16" s="583"/>
      <c r="L16" s="578">
        <f t="shared" si="0"/>
        <v>24939760</v>
      </c>
    </row>
    <row r="17" spans="1:13" s="69" customFormat="1" ht="21" customHeight="1" thickBot="1" x14ac:dyDescent="0.3">
      <c r="A17" s="529" t="s">
        <v>343</v>
      </c>
      <c r="B17" s="287"/>
      <c r="C17" s="378"/>
      <c r="D17" s="378">
        <v>762000</v>
      </c>
      <c r="E17" s="378"/>
      <c r="F17" s="378">
        <v>7905579</v>
      </c>
      <c r="G17" s="378"/>
      <c r="H17" s="378">
        <v>226212120</v>
      </c>
      <c r="I17" s="378"/>
      <c r="J17" s="378"/>
      <c r="K17" s="583"/>
      <c r="L17" s="578">
        <f t="shared" si="0"/>
        <v>234879699</v>
      </c>
    </row>
    <row r="18" spans="1:13" s="530" customFormat="1" ht="21" customHeight="1" thickBot="1" x14ac:dyDescent="0.3">
      <c r="A18" s="529" t="s">
        <v>344</v>
      </c>
      <c r="B18" s="287"/>
      <c r="C18" s="378"/>
      <c r="D18" s="378">
        <v>6966000</v>
      </c>
      <c r="E18" s="378"/>
      <c r="F18" s="378">
        <v>5699000</v>
      </c>
      <c r="G18" s="378"/>
      <c r="H18" s="378"/>
      <c r="I18" s="378"/>
      <c r="J18" s="378"/>
      <c r="K18" s="583"/>
      <c r="L18" s="578">
        <f t="shared" si="0"/>
        <v>12665000</v>
      </c>
    </row>
    <row r="19" spans="1:13" s="530" customFormat="1" ht="21" customHeight="1" thickBot="1" x14ac:dyDescent="0.3">
      <c r="A19" s="529" t="s">
        <v>345</v>
      </c>
      <c r="B19" s="287"/>
      <c r="C19" s="378"/>
      <c r="D19" s="378">
        <v>3067500</v>
      </c>
      <c r="E19" s="378"/>
      <c r="F19" s="378"/>
      <c r="G19" s="378"/>
      <c r="H19" s="378"/>
      <c r="I19" s="378"/>
      <c r="J19" s="378"/>
      <c r="K19" s="583"/>
      <c r="L19" s="578">
        <f t="shared" si="0"/>
        <v>3067500</v>
      </c>
    </row>
    <row r="20" spans="1:13" s="530" customFormat="1" ht="21" customHeight="1" thickBot="1" x14ac:dyDescent="0.3">
      <c r="A20" s="529" t="s">
        <v>240</v>
      </c>
      <c r="B20" s="287"/>
      <c r="C20" s="378"/>
      <c r="D20" s="378">
        <v>1871000</v>
      </c>
      <c r="E20" s="378"/>
      <c r="F20" s="378"/>
      <c r="G20" s="378"/>
      <c r="H20" s="378"/>
      <c r="I20" s="378"/>
      <c r="J20" s="378"/>
      <c r="K20" s="583"/>
      <c r="L20" s="578">
        <f t="shared" si="0"/>
        <v>1871000</v>
      </c>
    </row>
    <row r="21" spans="1:13" s="530" customFormat="1" ht="21" customHeight="1" thickBot="1" x14ac:dyDescent="0.3">
      <c r="A21" s="588" t="s">
        <v>346</v>
      </c>
      <c r="B21" s="287"/>
      <c r="C21" s="378"/>
      <c r="D21" s="378">
        <v>13090000</v>
      </c>
      <c r="E21" s="378"/>
      <c r="F21" s="378"/>
      <c r="G21" s="378"/>
      <c r="H21" s="378"/>
      <c r="I21" s="378"/>
      <c r="J21" s="378"/>
      <c r="K21" s="583"/>
      <c r="L21" s="578">
        <f t="shared" si="0"/>
        <v>13090000</v>
      </c>
    </row>
    <row r="22" spans="1:13" s="99" customFormat="1" ht="21" customHeight="1" thickBot="1" x14ac:dyDescent="0.3">
      <c r="A22" s="588" t="s">
        <v>347</v>
      </c>
      <c r="B22" s="552"/>
      <c r="C22" s="171"/>
      <c r="D22" s="378"/>
      <c r="E22" s="378"/>
      <c r="F22" s="171"/>
      <c r="G22" s="171"/>
      <c r="H22" s="171">
        <v>17511883</v>
      </c>
      <c r="I22" s="378"/>
      <c r="J22" s="378"/>
      <c r="K22" s="479"/>
      <c r="L22" s="578">
        <f t="shared" si="0"/>
        <v>17511883</v>
      </c>
    </row>
    <row r="23" spans="1:13" s="530" customFormat="1" ht="21" customHeight="1" thickBot="1" x14ac:dyDescent="0.3">
      <c r="A23" s="528" t="s">
        <v>348</v>
      </c>
      <c r="B23" s="287"/>
      <c r="C23" s="378"/>
      <c r="D23" s="378">
        <v>28010100</v>
      </c>
      <c r="E23" s="378"/>
      <c r="F23" s="378"/>
      <c r="G23" s="378"/>
      <c r="H23" s="378"/>
      <c r="I23" s="378"/>
      <c r="J23" s="378"/>
      <c r="K23" s="583"/>
      <c r="L23" s="578">
        <f t="shared" si="0"/>
        <v>28010100</v>
      </c>
    </row>
    <row r="24" spans="1:13" s="530" customFormat="1" ht="21" customHeight="1" thickBot="1" x14ac:dyDescent="0.3">
      <c r="A24" s="529" t="s">
        <v>99</v>
      </c>
      <c r="B24" s="287">
        <f>5604673-4256000</f>
        <v>1348673</v>
      </c>
      <c r="C24" s="378">
        <f>608990-554000</f>
        <v>54990</v>
      </c>
      <c r="D24" s="378">
        <v>9327338</v>
      </c>
      <c r="E24" s="378"/>
      <c r="F24" s="378"/>
      <c r="G24" s="378"/>
      <c r="H24" s="378">
        <v>3662</v>
      </c>
      <c r="I24" s="378"/>
      <c r="J24" s="378"/>
      <c r="K24" s="583"/>
      <c r="L24" s="578">
        <f t="shared" si="0"/>
        <v>10734663</v>
      </c>
    </row>
    <row r="25" spans="1:13" s="69" customFormat="1" ht="21" customHeight="1" thickBot="1" x14ac:dyDescent="0.3">
      <c r="A25" s="529" t="s">
        <v>128</v>
      </c>
      <c r="B25" s="287">
        <v>31113000</v>
      </c>
      <c r="C25" s="378">
        <v>4045000</v>
      </c>
      <c r="D25" s="378">
        <v>42899323</v>
      </c>
      <c r="E25" s="378"/>
      <c r="F25" s="378"/>
      <c r="G25" s="378"/>
      <c r="H25" s="378">
        <v>406122</v>
      </c>
      <c r="I25" s="378"/>
      <c r="J25" s="378"/>
      <c r="K25" s="583"/>
      <c r="L25" s="578">
        <f t="shared" si="0"/>
        <v>78463445</v>
      </c>
    </row>
    <row r="26" spans="1:13" s="69" customFormat="1" ht="21" customHeight="1" thickBot="1" x14ac:dyDescent="0.3">
      <c r="A26" s="529" t="s">
        <v>359</v>
      </c>
      <c r="B26" s="287">
        <v>55150</v>
      </c>
      <c r="C26" s="378"/>
      <c r="D26" s="378">
        <v>6287900</v>
      </c>
      <c r="E26" s="378"/>
      <c r="F26" s="378">
        <v>270000</v>
      </c>
      <c r="G26" s="378"/>
      <c r="H26" s="378">
        <v>27305</v>
      </c>
      <c r="I26" s="378"/>
      <c r="J26" s="378"/>
      <c r="K26" s="583"/>
      <c r="L26" s="578">
        <f t="shared" si="0"/>
        <v>6640355</v>
      </c>
    </row>
    <row r="27" spans="1:13" s="69" customFormat="1" ht="21" customHeight="1" thickBot="1" x14ac:dyDescent="0.3">
      <c r="A27" s="529" t="s">
        <v>349</v>
      </c>
      <c r="B27" s="287"/>
      <c r="C27" s="378"/>
      <c r="D27" s="378">
        <v>18688060</v>
      </c>
      <c r="E27" s="378"/>
      <c r="F27" s="378"/>
      <c r="G27" s="378"/>
      <c r="H27" s="378"/>
      <c r="I27" s="378"/>
      <c r="J27" s="378"/>
      <c r="K27" s="583"/>
      <c r="L27" s="578">
        <f t="shared" si="0"/>
        <v>18688060</v>
      </c>
    </row>
    <row r="28" spans="1:13" s="69" customFormat="1" ht="28.5" customHeight="1" thickBot="1" x14ac:dyDescent="0.3">
      <c r="A28" s="531" t="s">
        <v>350</v>
      </c>
      <c r="B28" s="287"/>
      <c r="C28" s="378"/>
      <c r="D28" s="378">
        <v>635000</v>
      </c>
      <c r="E28" s="378"/>
      <c r="F28" s="378"/>
      <c r="G28" s="378"/>
      <c r="H28" s="378"/>
      <c r="I28" s="378"/>
      <c r="J28" s="378"/>
      <c r="K28" s="583"/>
      <c r="L28" s="578">
        <f t="shared" si="0"/>
        <v>635000</v>
      </c>
    </row>
    <row r="29" spans="1:13" s="69" customFormat="1" ht="31.95" customHeight="1" thickBot="1" x14ac:dyDescent="0.3">
      <c r="A29" s="528" t="s">
        <v>351</v>
      </c>
      <c r="B29" s="287"/>
      <c r="C29" s="378"/>
      <c r="D29" s="378"/>
      <c r="E29" s="378">
        <f>15700000-3000000</f>
        <v>12700000</v>
      </c>
      <c r="F29" s="378"/>
      <c r="G29" s="378"/>
      <c r="H29" s="378"/>
      <c r="I29" s="378"/>
      <c r="J29" s="378"/>
      <c r="K29" s="583"/>
      <c r="L29" s="578">
        <f t="shared" si="0"/>
        <v>12700000</v>
      </c>
    </row>
    <row r="30" spans="1:13" ht="30.75" customHeight="1" thickBot="1" x14ac:dyDescent="0.3">
      <c r="A30" s="589" t="s">
        <v>352</v>
      </c>
      <c r="B30" s="576"/>
      <c r="C30" s="560"/>
      <c r="D30" s="584">
        <v>13887000</v>
      </c>
      <c r="E30" s="584"/>
      <c r="F30" s="560"/>
      <c r="G30" s="560"/>
      <c r="H30" s="560"/>
      <c r="I30" s="584"/>
      <c r="J30" s="560"/>
      <c r="K30" s="561">
        <v>122028289</v>
      </c>
      <c r="L30" s="578">
        <f t="shared" si="0"/>
        <v>135915289</v>
      </c>
      <c r="M30"/>
    </row>
    <row r="31" spans="1:13" ht="21" customHeight="1" thickBot="1" x14ac:dyDescent="0.3">
      <c r="A31" s="579" t="s">
        <v>13</v>
      </c>
      <c r="B31" s="580">
        <f t="shared" ref="B31:K31" si="1">SUM(B8:B30)</f>
        <v>512090769</v>
      </c>
      <c r="C31" s="580">
        <f t="shared" si="1"/>
        <v>39923552</v>
      </c>
      <c r="D31" s="580">
        <f t="shared" si="1"/>
        <v>257429237</v>
      </c>
      <c r="E31" s="580">
        <f t="shared" si="1"/>
        <v>12700000</v>
      </c>
      <c r="F31" s="580">
        <f t="shared" si="1"/>
        <v>63489794</v>
      </c>
      <c r="G31" s="580">
        <f t="shared" si="1"/>
        <v>31010392</v>
      </c>
      <c r="H31" s="580">
        <f t="shared" si="1"/>
        <v>348237933</v>
      </c>
      <c r="I31" s="580">
        <f t="shared" si="1"/>
        <v>8247361</v>
      </c>
      <c r="J31" s="580">
        <f t="shared" si="1"/>
        <v>0</v>
      </c>
      <c r="K31" s="580">
        <f t="shared" si="1"/>
        <v>369840320</v>
      </c>
      <c r="L31" s="143">
        <f>SUM(B31:K31)</f>
        <v>1642969358</v>
      </c>
      <c r="M31"/>
    </row>
    <row r="32" spans="1:13" ht="13.8" thickBot="1" x14ac:dyDescent="0.3"/>
    <row r="33" spans="2:12" ht="13.8" thickBot="1" x14ac:dyDescent="0.3">
      <c r="B33" s="100">
        <f>Önk.önként.váll.fel.kiad.13.!B15</f>
        <v>10387148</v>
      </c>
      <c r="C33" s="100">
        <f>Önk.önként.váll.fel.kiad.13.!C15</f>
        <v>1394543</v>
      </c>
      <c r="D33" s="100">
        <f>Önk.önként.váll.fel.kiad.13.!D15</f>
        <v>18110000</v>
      </c>
      <c r="E33" s="100">
        <f>Önk.önként.váll.fel.kiad.13.!E15</f>
        <v>3627000</v>
      </c>
      <c r="F33" s="100">
        <f>Önk.önként.váll.fel.kiad.13.!F15</f>
        <v>41161200</v>
      </c>
      <c r="G33" s="100">
        <f>Önk.önként.váll.fel.kiad.13.!G15</f>
        <v>0</v>
      </c>
      <c r="H33" s="100">
        <f>Önk.önként.váll.fel.kiad.13.!H15</f>
        <v>100000</v>
      </c>
      <c r="I33" s="100">
        <f>Önk.önként.váll.fel.kiad.13.!I15</f>
        <v>0</v>
      </c>
      <c r="J33" s="100">
        <f>Önk.önként.váll.fel.kiad.13.!J15</f>
        <v>0</v>
      </c>
      <c r="K33" s="100">
        <f>Önk.önként.váll.fel.kiad.13.!K15</f>
        <v>0</v>
      </c>
      <c r="L33" s="100">
        <f>Önk.önként.váll.fel.kiad.13.!L15</f>
        <v>74779891</v>
      </c>
    </row>
  </sheetData>
  <mergeCells count="2">
    <mergeCell ref="A2:L2"/>
    <mergeCell ref="A6:A7"/>
  </mergeCells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>
    <oddHeader>&amp;R12. sz. melléklet
......../2024.(VIII.29.)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"/>
  <sheetViews>
    <sheetView zoomScaleNormal="100" workbookViewId="0">
      <selection activeCell="B13" sqref="B13:L13"/>
    </sheetView>
  </sheetViews>
  <sheetFormatPr defaultRowHeight="13.2" x14ac:dyDescent="0.25"/>
  <cols>
    <col min="1" max="1" width="49" customWidth="1"/>
    <col min="2" max="2" width="15.6640625" customWidth="1"/>
    <col min="3" max="3" width="17.33203125" customWidth="1"/>
    <col min="4" max="4" width="21" customWidth="1"/>
    <col min="5" max="5" width="17.5546875" customWidth="1"/>
    <col min="6" max="7" width="18" customWidth="1"/>
    <col min="8" max="8" width="16.44140625" customWidth="1"/>
    <col min="9" max="9" width="15.6640625" customWidth="1"/>
    <col min="10" max="10" width="15.109375" customWidth="1"/>
    <col min="11" max="11" width="16.6640625" customWidth="1"/>
    <col min="12" max="12" width="17.33203125" customWidth="1"/>
  </cols>
  <sheetData>
    <row r="2" spans="1:12" ht="15.6" x14ac:dyDescent="0.3">
      <c r="A2" s="689" t="s">
        <v>336</v>
      </c>
      <c r="B2" s="690"/>
      <c r="C2" s="690"/>
      <c r="D2" s="690"/>
      <c r="E2" s="690"/>
      <c r="F2" s="690"/>
      <c r="G2" s="690"/>
      <c r="H2" s="690"/>
      <c r="I2" s="691"/>
      <c r="J2" s="691"/>
      <c r="K2" s="691"/>
      <c r="L2" s="691"/>
    </row>
    <row r="3" spans="1:12" x14ac:dyDescent="0.25">
      <c r="L3" s="179"/>
    </row>
    <row r="4" spans="1:12" x14ac:dyDescent="0.25">
      <c r="E4" s="2"/>
      <c r="J4" s="93"/>
      <c r="L4" s="3"/>
    </row>
    <row r="5" spans="1:12" ht="13.8" thickBot="1" x14ac:dyDescent="0.3"/>
    <row r="6" spans="1:12" ht="102" customHeight="1" thickBot="1" x14ac:dyDescent="0.3">
      <c r="A6" s="637" t="s">
        <v>97</v>
      </c>
      <c r="B6" s="114" t="s">
        <v>113</v>
      </c>
      <c r="C6" s="114" t="s">
        <v>124</v>
      </c>
      <c r="D6" s="114" t="s">
        <v>115</v>
      </c>
      <c r="E6" s="114" t="s">
        <v>125</v>
      </c>
      <c r="F6" s="114" t="s">
        <v>121</v>
      </c>
      <c r="G6" s="114" t="s">
        <v>212</v>
      </c>
      <c r="H6" s="114" t="s">
        <v>117</v>
      </c>
      <c r="I6" s="114" t="s">
        <v>118</v>
      </c>
      <c r="J6" s="114" t="s">
        <v>119</v>
      </c>
      <c r="K6" s="114" t="s">
        <v>127</v>
      </c>
      <c r="L6" s="115" t="s">
        <v>24</v>
      </c>
    </row>
    <row r="7" spans="1:12" ht="21" customHeight="1" thickBot="1" x14ac:dyDescent="0.3">
      <c r="A7" s="638"/>
      <c r="B7" s="138" t="s">
        <v>288</v>
      </c>
      <c r="C7" s="138" t="s">
        <v>288</v>
      </c>
      <c r="D7" s="138" t="s">
        <v>288</v>
      </c>
      <c r="E7" s="138" t="s">
        <v>288</v>
      </c>
      <c r="F7" s="138" t="s">
        <v>288</v>
      </c>
      <c r="G7" s="138" t="s">
        <v>288</v>
      </c>
      <c r="H7" s="138" t="s">
        <v>288</v>
      </c>
      <c r="I7" s="138" t="s">
        <v>288</v>
      </c>
      <c r="J7" s="138" t="s">
        <v>288</v>
      </c>
      <c r="K7" s="138" t="s">
        <v>288</v>
      </c>
      <c r="L7" s="138" t="s">
        <v>288</v>
      </c>
    </row>
    <row r="8" spans="1:12" ht="31.5" customHeight="1" thickBot="1" x14ac:dyDescent="0.3">
      <c r="A8" s="400" t="s">
        <v>211</v>
      </c>
      <c r="B8" s="401"/>
      <c r="C8" s="92"/>
      <c r="D8" s="92"/>
      <c r="E8" s="92"/>
      <c r="F8" s="92">
        <f>'önkormányzat kiadásai 11. '!F10</f>
        <v>32261200</v>
      </c>
      <c r="G8" s="92"/>
      <c r="H8" s="92"/>
      <c r="I8" s="92"/>
      <c r="J8" s="92"/>
      <c r="K8" s="92"/>
      <c r="L8" s="143">
        <f t="shared" ref="L8:L14" si="0">SUM(B8:K8)</f>
        <v>32261200</v>
      </c>
    </row>
    <row r="9" spans="1:12" s="99" customFormat="1" ht="21" customHeight="1" thickBot="1" x14ac:dyDescent="0.3">
      <c r="A9" s="402" t="s">
        <v>99</v>
      </c>
      <c r="B9" s="92">
        <v>4256000</v>
      </c>
      <c r="C9" s="92">
        <v>554000</v>
      </c>
      <c r="D9" s="92"/>
      <c r="E9" s="92"/>
      <c r="F9" s="92"/>
      <c r="G9" s="92"/>
      <c r="H9" s="92"/>
      <c r="I9" s="92"/>
      <c r="J9" s="92"/>
      <c r="K9" s="92"/>
      <c r="L9" s="143">
        <f t="shared" si="0"/>
        <v>4810000</v>
      </c>
    </row>
    <row r="10" spans="1:12" ht="21" customHeight="1" thickBot="1" x14ac:dyDescent="0.3">
      <c r="A10" s="402" t="s">
        <v>129</v>
      </c>
      <c r="B10" s="92"/>
      <c r="C10" s="92"/>
      <c r="D10" s="92">
        <v>15561000</v>
      </c>
      <c r="E10" s="92"/>
      <c r="F10" s="92"/>
      <c r="G10" s="92"/>
      <c r="H10" s="92">
        <v>100000</v>
      </c>
      <c r="I10" s="92"/>
      <c r="J10" s="92"/>
      <c r="K10" s="92"/>
      <c r="L10" s="143">
        <f t="shared" si="0"/>
        <v>15661000</v>
      </c>
    </row>
    <row r="11" spans="1:12" ht="21" customHeight="1" thickBot="1" x14ac:dyDescent="0.3">
      <c r="A11" s="176" t="s">
        <v>199</v>
      </c>
      <c r="B11" s="66"/>
      <c r="C11" s="66"/>
      <c r="D11" s="92"/>
      <c r="E11" s="92"/>
      <c r="F11" s="66">
        <v>5900000</v>
      </c>
      <c r="G11" s="66"/>
      <c r="H11" s="66"/>
      <c r="I11" s="92"/>
      <c r="J11" s="92"/>
      <c r="K11" s="66"/>
      <c r="L11" s="143">
        <f t="shared" si="0"/>
        <v>5900000</v>
      </c>
    </row>
    <row r="12" spans="1:12" ht="21" customHeight="1" thickBot="1" x14ac:dyDescent="0.3">
      <c r="A12" s="403" t="s">
        <v>170</v>
      </c>
      <c r="B12" s="92"/>
      <c r="C12" s="92"/>
      <c r="D12" s="92"/>
      <c r="E12" s="92">
        <v>627000</v>
      </c>
      <c r="F12" s="92"/>
      <c r="G12" s="92"/>
      <c r="H12" s="92"/>
      <c r="I12" s="92"/>
      <c r="J12" s="92"/>
      <c r="K12" s="92"/>
      <c r="L12" s="143">
        <f t="shared" si="0"/>
        <v>627000</v>
      </c>
    </row>
    <row r="13" spans="1:12" ht="21" customHeight="1" thickBot="1" x14ac:dyDescent="0.3">
      <c r="A13" s="478" t="s">
        <v>102</v>
      </c>
      <c r="B13" s="287">
        <v>6131148</v>
      </c>
      <c r="C13" s="378">
        <v>840543</v>
      </c>
      <c r="D13" s="378">
        <v>2549000</v>
      </c>
      <c r="E13" s="378"/>
      <c r="F13" s="378"/>
      <c r="G13" s="378"/>
      <c r="H13" s="378"/>
      <c r="I13" s="581"/>
      <c r="J13" s="581"/>
      <c r="K13" s="583"/>
      <c r="L13" s="578">
        <f t="shared" ref="L13" si="1">SUM(B13:K13)</f>
        <v>9520691</v>
      </c>
    </row>
    <row r="14" spans="1:12" ht="21" customHeight="1" thickBot="1" x14ac:dyDescent="0.3">
      <c r="A14" s="403" t="s">
        <v>130</v>
      </c>
      <c r="B14" s="92"/>
      <c r="C14" s="92"/>
      <c r="D14" s="92"/>
      <c r="E14" s="92">
        <v>3000000</v>
      </c>
      <c r="F14" s="92">
        <v>3000000</v>
      </c>
      <c r="G14" s="92"/>
      <c r="H14" s="92"/>
      <c r="I14" s="92"/>
      <c r="J14" s="92"/>
      <c r="K14" s="92"/>
      <c r="L14" s="143">
        <f t="shared" si="0"/>
        <v>6000000</v>
      </c>
    </row>
    <row r="15" spans="1:12" ht="21" customHeight="1" thickBot="1" x14ac:dyDescent="0.3">
      <c r="A15" s="96" t="s">
        <v>13</v>
      </c>
      <c r="B15" s="100">
        <f t="shared" ref="B15:K15" si="2">SUM(B8:B14)</f>
        <v>10387148</v>
      </c>
      <c r="C15" s="100">
        <f t="shared" si="2"/>
        <v>1394543</v>
      </c>
      <c r="D15" s="100">
        <f t="shared" si="2"/>
        <v>18110000</v>
      </c>
      <c r="E15" s="100">
        <f t="shared" si="2"/>
        <v>3627000</v>
      </c>
      <c r="F15" s="100">
        <f t="shared" si="2"/>
        <v>41161200</v>
      </c>
      <c r="G15" s="100">
        <f t="shared" si="2"/>
        <v>0</v>
      </c>
      <c r="H15" s="100">
        <f t="shared" si="2"/>
        <v>100000</v>
      </c>
      <c r="I15" s="100">
        <f t="shared" si="2"/>
        <v>0</v>
      </c>
      <c r="J15" s="100">
        <f t="shared" si="2"/>
        <v>0</v>
      </c>
      <c r="K15" s="100">
        <f t="shared" si="2"/>
        <v>0</v>
      </c>
      <c r="L15" s="143">
        <f>SUM(L8:L14)</f>
        <v>74779891</v>
      </c>
    </row>
  </sheetData>
  <mergeCells count="2">
    <mergeCell ref="A2:L2"/>
    <mergeCell ref="A6:A7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 xml:space="preserve">&amp;R13. sz. melléklet
........../2024. (VIII.29.) Egyek Önk.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pageSetUpPr fitToPage="1"/>
  </sheetPr>
  <dimension ref="A3:L35"/>
  <sheetViews>
    <sheetView zoomScaleNormal="100" workbookViewId="0">
      <selection activeCell="D24" sqref="D24"/>
    </sheetView>
  </sheetViews>
  <sheetFormatPr defaultRowHeight="13.2" x14ac:dyDescent="0.25"/>
  <cols>
    <col min="1" max="1" width="42.44140625" customWidth="1"/>
    <col min="2" max="2" width="15.6640625" customWidth="1"/>
    <col min="3" max="3" width="17.33203125" customWidth="1"/>
    <col min="4" max="4" width="21" customWidth="1"/>
    <col min="5" max="8" width="18" customWidth="1"/>
    <col min="9" max="9" width="12.5546875" customWidth="1"/>
    <col min="10" max="10" width="15.33203125" customWidth="1"/>
    <col min="11" max="11" width="14.33203125" customWidth="1"/>
    <col min="12" max="12" width="16.5546875" customWidth="1"/>
  </cols>
  <sheetData>
    <row r="3" spans="1:12" ht="15.6" x14ac:dyDescent="0.3">
      <c r="A3" s="689"/>
      <c r="B3" s="690"/>
      <c r="C3" s="690"/>
      <c r="D3" s="690"/>
      <c r="E3" s="690"/>
      <c r="F3" s="690"/>
      <c r="G3" s="690"/>
      <c r="H3" s="690"/>
      <c r="I3" s="691"/>
    </row>
    <row r="5" spans="1:12" ht="12.75" customHeight="1" x14ac:dyDescent="0.25">
      <c r="A5" s="694" t="s">
        <v>290</v>
      </c>
      <c r="B5" s="694"/>
      <c r="C5" s="694"/>
      <c r="D5" s="694"/>
      <c r="E5" s="694"/>
      <c r="F5" s="694"/>
      <c r="G5" s="694"/>
      <c r="H5" s="694"/>
      <c r="I5" s="694"/>
      <c r="J5" s="694"/>
      <c r="K5" s="694"/>
      <c r="L5" s="694"/>
    </row>
    <row r="6" spans="1:12" ht="12.75" customHeight="1" x14ac:dyDescent="0.25">
      <c r="A6" s="694"/>
      <c r="B6" s="694"/>
      <c r="C6" s="694"/>
      <c r="D6" s="694"/>
      <c r="E6" s="694"/>
      <c r="F6" s="694"/>
      <c r="G6" s="694"/>
      <c r="H6" s="694"/>
      <c r="I6" s="694"/>
      <c r="J6" s="694"/>
      <c r="K6" s="694"/>
      <c r="L6" s="694"/>
    </row>
    <row r="7" spans="1:12" ht="13.8" thickBot="1" x14ac:dyDescent="0.3">
      <c r="I7" s="179"/>
    </row>
    <row r="8" spans="1:12" ht="102" customHeight="1" thickBot="1" x14ac:dyDescent="0.3">
      <c r="A8" s="692" t="s">
        <v>97</v>
      </c>
      <c r="B8" s="338" t="s">
        <v>113</v>
      </c>
      <c r="C8" s="177" t="s">
        <v>124</v>
      </c>
      <c r="D8" s="177" t="s">
        <v>115</v>
      </c>
      <c r="E8" s="177" t="s">
        <v>125</v>
      </c>
      <c r="F8" s="177" t="s">
        <v>121</v>
      </c>
      <c r="G8" s="177" t="s">
        <v>126</v>
      </c>
      <c r="H8" s="177" t="s">
        <v>117</v>
      </c>
      <c r="I8" s="177" t="s">
        <v>118</v>
      </c>
      <c r="J8" s="177" t="s">
        <v>119</v>
      </c>
      <c r="K8" s="177" t="s">
        <v>127</v>
      </c>
      <c r="L8" s="178" t="s">
        <v>24</v>
      </c>
    </row>
    <row r="9" spans="1:12" ht="21" customHeight="1" thickBot="1" x14ac:dyDescent="0.3">
      <c r="A9" s="693"/>
      <c r="B9" s="562" t="s">
        <v>288</v>
      </c>
      <c r="C9" s="562" t="s">
        <v>288</v>
      </c>
      <c r="D9" s="562" t="s">
        <v>288</v>
      </c>
      <c r="E9" s="562" t="s">
        <v>288</v>
      </c>
      <c r="F9" s="562" t="s">
        <v>288</v>
      </c>
      <c r="G9" s="562" t="s">
        <v>288</v>
      </c>
      <c r="H9" s="562" t="s">
        <v>288</v>
      </c>
      <c r="I9" s="562" t="s">
        <v>288</v>
      </c>
      <c r="J9" s="562" t="s">
        <v>288</v>
      </c>
      <c r="K9" s="562" t="s">
        <v>288</v>
      </c>
      <c r="L9" s="138" t="s">
        <v>288</v>
      </c>
    </row>
    <row r="10" spans="1:12" ht="40.5" customHeight="1" x14ac:dyDescent="0.25">
      <c r="A10" s="596" t="s">
        <v>105</v>
      </c>
      <c r="B10" s="556">
        <v>144010691</v>
      </c>
      <c r="C10" s="557">
        <v>18795109</v>
      </c>
      <c r="D10" s="598">
        <v>26284088</v>
      </c>
      <c r="E10" s="557"/>
      <c r="F10" s="599"/>
      <c r="G10" s="599"/>
      <c r="H10" s="599">
        <v>3576000</v>
      </c>
      <c r="I10" s="600"/>
      <c r="J10" s="601"/>
      <c r="K10" s="602"/>
      <c r="L10" s="592">
        <f>SUM(B10:K10)</f>
        <v>192665888</v>
      </c>
    </row>
    <row r="11" spans="1:12" ht="40.5" customHeight="1" x14ac:dyDescent="0.25">
      <c r="A11" s="597" t="s">
        <v>106</v>
      </c>
      <c r="B11" s="385">
        <v>14157620</v>
      </c>
      <c r="C11" s="171">
        <v>2042167</v>
      </c>
      <c r="D11" s="581"/>
      <c r="E11" s="171"/>
      <c r="F11" s="594"/>
      <c r="G11" s="594"/>
      <c r="H11" s="594">
        <v>0</v>
      </c>
      <c r="I11" s="173"/>
      <c r="J11" s="595"/>
      <c r="K11" s="603"/>
      <c r="L11" s="592">
        <f>SUM(B11:K11)</f>
        <v>16199787</v>
      </c>
    </row>
    <row r="12" spans="1:12" ht="40.5" customHeight="1" thickBot="1" x14ac:dyDescent="0.3">
      <c r="A12" s="597" t="s">
        <v>360</v>
      </c>
      <c r="B12" s="559">
        <v>3445000</v>
      </c>
      <c r="C12" s="560">
        <v>466231</v>
      </c>
      <c r="D12" s="604">
        <v>479087</v>
      </c>
      <c r="E12" s="560"/>
      <c r="F12" s="605"/>
      <c r="G12" s="605"/>
      <c r="H12" s="605">
        <v>37670</v>
      </c>
      <c r="I12" s="606"/>
      <c r="J12" s="607"/>
      <c r="K12" s="608"/>
      <c r="L12" s="592">
        <f>SUM(B12:K12)</f>
        <v>4427988</v>
      </c>
    </row>
    <row r="13" spans="1:12" s="70" customFormat="1" ht="21" customHeight="1" thickBot="1" x14ac:dyDescent="0.3">
      <c r="A13" s="96" t="s">
        <v>13</v>
      </c>
      <c r="B13" s="593">
        <f>SUM(B10:B12)</f>
        <v>161613311</v>
      </c>
      <c r="C13" s="593">
        <f t="shared" ref="C13:L13" si="0">SUM(C10:C12)</f>
        <v>21303507</v>
      </c>
      <c r="D13" s="593">
        <f t="shared" si="0"/>
        <v>26763175</v>
      </c>
      <c r="E13" s="593">
        <f t="shared" si="0"/>
        <v>0</v>
      </c>
      <c r="F13" s="593">
        <f t="shared" si="0"/>
        <v>0</v>
      </c>
      <c r="G13" s="593">
        <f t="shared" si="0"/>
        <v>0</v>
      </c>
      <c r="H13" s="593">
        <f t="shared" si="0"/>
        <v>3613670</v>
      </c>
      <c r="I13" s="593">
        <f t="shared" si="0"/>
        <v>0</v>
      </c>
      <c r="J13" s="593">
        <f t="shared" si="0"/>
        <v>0</v>
      </c>
      <c r="K13" s="593">
        <f t="shared" si="0"/>
        <v>0</v>
      </c>
      <c r="L13" s="473">
        <f t="shared" si="0"/>
        <v>213293663</v>
      </c>
    </row>
    <row r="15" spans="1:12" x14ac:dyDescent="0.25">
      <c r="I15" s="2"/>
    </row>
    <row r="17" spans="1:8" x14ac:dyDescent="0.25">
      <c r="A17" s="30"/>
      <c r="B17" s="31"/>
      <c r="C17" s="31"/>
      <c r="D17" s="31" t="s">
        <v>69</v>
      </c>
      <c r="E17" s="31"/>
      <c r="F17" s="32"/>
      <c r="G17" s="32"/>
      <c r="H17" s="32"/>
    </row>
    <row r="18" spans="1:8" x14ac:dyDescent="0.25">
      <c r="A18" s="33"/>
      <c r="B18" s="34"/>
      <c r="C18" s="34"/>
      <c r="D18" s="34"/>
      <c r="E18" s="34"/>
      <c r="F18" s="34"/>
      <c r="G18" s="34"/>
      <c r="H18" s="34"/>
    </row>
    <row r="19" spans="1:8" x14ac:dyDescent="0.25">
      <c r="A19" s="35"/>
      <c r="B19" s="87"/>
      <c r="C19" s="87"/>
      <c r="D19" s="87"/>
      <c r="E19" s="87"/>
      <c r="F19" s="15"/>
      <c r="G19" s="15"/>
      <c r="H19" s="15"/>
    </row>
    <row r="20" spans="1:8" x14ac:dyDescent="0.25">
      <c r="A20" s="35"/>
      <c r="B20" s="87"/>
      <c r="C20" s="87"/>
      <c r="D20" s="88"/>
      <c r="E20" s="87"/>
      <c r="F20" s="15"/>
      <c r="G20" s="15"/>
      <c r="H20" s="15"/>
    </row>
    <row r="21" spans="1:8" x14ac:dyDescent="0.25">
      <c r="A21" s="35"/>
      <c r="B21" s="87"/>
      <c r="C21" s="87"/>
      <c r="D21" s="87"/>
      <c r="E21" s="87"/>
      <c r="F21" s="15"/>
      <c r="G21" s="15"/>
      <c r="H21" s="15"/>
    </row>
    <row r="22" spans="1:8" x14ac:dyDescent="0.25">
      <c r="A22" s="35"/>
      <c r="B22" s="87"/>
      <c r="C22" s="87"/>
      <c r="D22" s="87"/>
      <c r="E22" s="87"/>
      <c r="F22" s="15"/>
      <c r="G22" s="15"/>
      <c r="H22" s="15"/>
    </row>
    <row r="23" spans="1:8" x14ac:dyDescent="0.25">
      <c r="A23" s="35"/>
      <c r="B23" s="87"/>
      <c r="C23" s="87"/>
      <c r="D23" s="87"/>
      <c r="E23" s="87"/>
      <c r="F23" s="15"/>
      <c r="G23" s="15"/>
      <c r="H23" s="15"/>
    </row>
    <row r="24" spans="1:8" x14ac:dyDescent="0.25">
      <c r="A24" s="35"/>
      <c r="B24" s="87"/>
      <c r="C24" s="87"/>
      <c r="D24" s="87"/>
      <c r="E24" s="87"/>
      <c r="F24" s="15"/>
      <c r="G24" s="15"/>
      <c r="H24" s="15"/>
    </row>
    <row r="25" spans="1:8" x14ac:dyDescent="0.25">
      <c r="A25" s="35"/>
      <c r="B25" s="87"/>
      <c r="C25" s="87"/>
      <c r="D25" s="87"/>
      <c r="E25" s="87"/>
      <c r="F25" s="15"/>
      <c r="G25" s="15"/>
      <c r="H25" s="15"/>
    </row>
    <row r="26" spans="1:8" x14ac:dyDescent="0.25">
      <c r="A26" s="35"/>
      <c r="B26" s="87"/>
      <c r="C26" s="87"/>
      <c r="D26" s="87"/>
      <c r="E26" s="87"/>
      <c r="F26" s="15"/>
      <c r="G26" s="15"/>
      <c r="H26" s="15"/>
    </row>
    <row r="27" spans="1:8" x14ac:dyDescent="0.25">
      <c r="A27" s="35"/>
      <c r="B27" s="87"/>
      <c r="C27" s="87"/>
      <c r="D27" s="87"/>
      <c r="E27" s="87"/>
      <c r="F27" s="15"/>
      <c r="G27" s="15"/>
      <c r="H27" s="15"/>
    </row>
    <row r="28" spans="1:8" x14ac:dyDescent="0.25">
      <c r="A28" s="35"/>
      <c r="B28" s="87"/>
      <c r="C28" s="87"/>
      <c r="D28" s="87"/>
      <c r="E28" s="87"/>
      <c r="F28" s="15"/>
      <c r="G28" s="15"/>
      <c r="H28" s="15"/>
    </row>
    <row r="29" spans="1:8" x14ac:dyDescent="0.25">
      <c r="A29" s="35"/>
      <c r="B29" s="87"/>
      <c r="C29" s="87"/>
      <c r="D29" s="87"/>
      <c r="E29" s="87"/>
      <c r="F29" s="15"/>
      <c r="G29" s="15"/>
      <c r="H29" s="15"/>
    </row>
    <row r="30" spans="1:8" x14ac:dyDescent="0.25">
      <c r="A30" s="35"/>
      <c r="B30" s="87"/>
      <c r="C30" s="87"/>
      <c r="D30" s="87"/>
      <c r="E30" s="87"/>
      <c r="F30" s="15"/>
      <c r="G30" s="15"/>
      <c r="H30" s="15"/>
    </row>
    <row r="31" spans="1:8" x14ac:dyDescent="0.25">
      <c r="A31" s="35"/>
      <c r="B31" s="87"/>
      <c r="C31" s="87"/>
      <c r="D31" s="87"/>
      <c r="E31" s="87"/>
      <c r="F31" s="15"/>
      <c r="G31" s="15"/>
      <c r="H31" s="15"/>
    </row>
    <row r="32" spans="1:8" x14ac:dyDescent="0.25">
      <c r="A32" s="35"/>
      <c r="B32" s="87"/>
      <c r="C32" s="87"/>
      <c r="D32" s="87"/>
      <c r="E32" s="87"/>
      <c r="F32" s="15"/>
      <c r="G32" s="15"/>
      <c r="H32" s="15"/>
    </row>
    <row r="33" spans="1:8" x14ac:dyDescent="0.25">
      <c r="A33" s="33"/>
      <c r="B33" s="89"/>
      <c r="C33" s="89"/>
      <c r="D33" s="89"/>
      <c r="E33" s="89"/>
      <c r="F33" s="15"/>
      <c r="G33" s="15"/>
      <c r="H33" s="15"/>
    </row>
    <row r="34" spans="1:8" x14ac:dyDescent="0.25">
      <c r="B34" s="1"/>
      <c r="C34" s="1"/>
      <c r="D34" s="1"/>
      <c r="E34" s="1"/>
      <c r="F34" s="1"/>
      <c r="G34" s="1"/>
      <c r="H34" s="1"/>
    </row>
    <row r="35" spans="1:8" x14ac:dyDescent="0.25">
      <c r="B35" s="1"/>
      <c r="C35" s="1"/>
      <c r="D35" s="1"/>
      <c r="E35" s="1"/>
      <c r="F35" s="1"/>
      <c r="G35" s="1"/>
      <c r="H35" s="1"/>
    </row>
  </sheetData>
  <mergeCells count="3">
    <mergeCell ref="A3:I3"/>
    <mergeCell ref="A8:A9"/>
    <mergeCell ref="A5:L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&amp;R14. sz. melléklet
......../2024.(VIII.29.)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33"/>
  <sheetViews>
    <sheetView zoomScaleNormal="100" workbookViewId="0">
      <selection activeCell="E19" sqref="E19"/>
    </sheetView>
  </sheetViews>
  <sheetFormatPr defaultRowHeight="13.2" x14ac:dyDescent="0.25"/>
  <cols>
    <col min="1" max="1" width="42.44140625" customWidth="1"/>
    <col min="2" max="2" width="15.6640625" customWidth="1"/>
    <col min="3" max="3" width="17.33203125" customWidth="1"/>
    <col min="4" max="4" width="21" customWidth="1"/>
    <col min="5" max="8" width="18" customWidth="1"/>
    <col min="9" max="9" width="12.5546875" customWidth="1"/>
    <col min="10" max="10" width="15.33203125" customWidth="1"/>
    <col min="11" max="11" width="11.6640625" customWidth="1"/>
    <col min="12" max="12" width="16.5546875" customWidth="1"/>
  </cols>
  <sheetData>
    <row r="3" spans="1:12" ht="15.6" x14ac:dyDescent="0.3">
      <c r="A3" s="689"/>
      <c r="B3" s="690"/>
      <c r="C3" s="690"/>
      <c r="D3" s="690"/>
      <c r="E3" s="690"/>
      <c r="F3" s="690"/>
      <c r="G3" s="690"/>
      <c r="H3" s="690"/>
      <c r="I3" s="691"/>
    </row>
    <row r="5" spans="1:12" ht="12.75" customHeight="1" x14ac:dyDescent="0.25">
      <c r="A5" s="694" t="s">
        <v>291</v>
      </c>
      <c r="B5" s="694"/>
      <c r="C5" s="694"/>
      <c r="D5" s="694"/>
      <c r="E5" s="694"/>
      <c r="F5" s="694"/>
      <c r="G5" s="694"/>
      <c r="H5" s="694"/>
      <c r="I5" s="694"/>
      <c r="J5" s="694"/>
      <c r="K5" s="694"/>
      <c r="L5" s="694"/>
    </row>
    <row r="6" spans="1:12" ht="12.75" customHeight="1" x14ac:dyDescent="0.25">
      <c r="A6" s="694"/>
      <c r="B6" s="694"/>
      <c r="C6" s="694"/>
      <c r="D6" s="694"/>
      <c r="E6" s="694"/>
      <c r="F6" s="694"/>
      <c r="G6" s="694"/>
      <c r="H6" s="694"/>
      <c r="I6" s="694"/>
      <c r="J6" s="694"/>
      <c r="K6" s="694"/>
      <c r="L6" s="694"/>
    </row>
    <row r="7" spans="1:12" ht="13.8" thickBot="1" x14ac:dyDescent="0.3">
      <c r="I7" s="179"/>
    </row>
    <row r="8" spans="1:12" ht="102" customHeight="1" thickBot="1" x14ac:dyDescent="0.3">
      <c r="A8" s="692" t="s">
        <v>97</v>
      </c>
      <c r="B8" s="338" t="s">
        <v>113</v>
      </c>
      <c r="C8" s="177" t="s">
        <v>124</v>
      </c>
      <c r="D8" s="177" t="s">
        <v>115</v>
      </c>
      <c r="E8" s="177" t="s">
        <v>125</v>
      </c>
      <c r="F8" s="177" t="s">
        <v>121</v>
      </c>
      <c r="G8" s="177" t="s">
        <v>126</v>
      </c>
      <c r="H8" s="177" t="s">
        <v>117</v>
      </c>
      <c r="I8" s="177" t="s">
        <v>118</v>
      </c>
      <c r="J8" s="177" t="s">
        <v>119</v>
      </c>
      <c r="K8" s="177" t="s">
        <v>127</v>
      </c>
      <c r="L8" s="178" t="s">
        <v>24</v>
      </c>
    </row>
    <row r="9" spans="1:12" ht="21" customHeight="1" thickBot="1" x14ac:dyDescent="0.3">
      <c r="A9" s="693"/>
      <c r="B9" s="562" t="s">
        <v>288</v>
      </c>
      <c r="C9" s="562" t="s">
        <v>288</v>
      </c>
      <c r="D9" s="562" t="s">
        <v>288</v>
      </c>
      <c r="E9" s="562" t="s">
        <v>288</v>
      </c>
      <c r="F9" s="562" t="s">
        <v>288</v>
      </c>
      <c r="G9" s="562" t="s">
        <v>288</v>
      </c>
      <c r="H9" s="562" t="s">
        <v>288</v>
      </c>
      <c r="I9" s="562" t="s">
        <v>288</v>
      </c>
      <c r="J9" s="562" t="s">
        <v>288</v>
      </c>
      <c r="K9" s="562" t="s">
        <v>288</v>
      </c>
      <c r="L9" s="138" t="s">
        <v>288</v>
      </c>
    </row>
    <row r="10" spans="1:12" ht="40.5" customHeight="1" x14ac:dyDescent="0.25">
      <c r="A10" s="596" t="s">
        <v>105</v>
      </c>
      <c r="B10" s="556">
        <v>144010691</v>
      </c>
      <c r="C10" s="557">
        <v>18795109</v>
      </c>
      <c r="D10" s="598">
        <v>26284088</v>
      </c>
      <c r="E10" s="557"/>
      <c r="F10" s="599"/>
      <c r="G10" s="599"/>
      <c r="H10" s="599">
        <v>3576000</v>
      </c>
      <c r="I10" s="600"/>
      <c r="J10" s="601"/>
      <c r="K10" s="602"/>
      <c r="L10" s="592">
        <f>SUM(B10:K10)</f>
        <v>192665888</v>
      </c>
    </row>
    <row r="11" spans="1:12" ht="40.5" customHeight="1" x14ac:dyDescent="0.25">
      <c r="A11" s="597" t="s">
        <v>106</v>
      </c>
      <c r="B11" s="385">
        <v>14157620</v>
      </c>
      <c r="C11" s="171">
        <v>2042167</v>
      </c>
      <c r="D11" s="581"/>
      <c r="E11" s="171"/>
      <c r="F11" s="594"/>
      <c r="G11" s="594"/>
      <c r="H11" s="594">
        <v>0</v>
      </c>
      <c r="I11" s="173"/>
      <c r="J11" s="595"/>
      <c r="K11" s="603"/>
      <c r="L11" s="592">
        <f>SUM(B11:K11)</f>
        <v>16199787</v>
      </c>
    </row>
    <row r="12" spans="1:12" ht="40.5" customHeight="1" thickBot="1" x14ac:dyDescent="0.3">
      <c r="A12" s="597" t="s">
        <v>360</v>
      </c>
      <c r="B12" s="559">
        <v>3445000</v>
      </c>
      <c r="C12" s="560">
        <v>466231</v>
      </c>
      <c r="D12" s="604">
        <v>479087</v>
      </c>
      <c r="E12" s="560"/>
      <c r="F12" s="605"/>
      <c r="G12" s="605"/>
      <c r="H12" s="605">
        <v>37670</v>
      </c>
      <c r="I12" s="606"/>
      <c r="J12" s="607"/>
      <c r="K12" s="608"/>
      <c r="L12" s="592">
        <f>SUM(B12:K12)</f>
        <v>4427988</v>
      </c>
    </row>
    <row r="13" spans="1:12" s="70" customFormat="1" ht="21" customHeight="1" thickBot="1" x14ac:dyDescent="0.3">
      <c r="A13" s="96" t="s">
        <v>13</v>
      </c>
      <c r="B13" s="593">
        <f>SUM(B10:B12)</f>
        <v>161613311</v>
      </c>
      <c r="C13" s="593">
        <f t="shared" ref="C13:L13" si="0">SUM(C10:C12)</f>
        <v>21303507</v>
      </c>
      <c r="D13" s="593">
        <f t="shared" si="0"/>
        <v>26763175</v>
      </c>
      <c r="E13" s="593">
        <f t="shared" si="0"/>
        <v>0</v>
      </c>
      <c r="F13" s="593">
        <f t="shared" si="0"/>
        <v>0</v>
      </c>
      <c r="G13" s="593">
        <f t="shared" si="0"/>
        <v>0</v>
      </c>
      <c r="H13" s="593">
        <f t="shared" si="0"/>
        <v>3613670</v>
      </c>
      <c r="I13" s="593">
        <f t="shared" si="0"/>
        <v>0</v>
      </c>
      <c r="J13" s="593">
        <f t="shared" si="0"/>
        <v>0</v>
      </c>
      <c r="K13" s="593">
        <f t="shared" si="0"/>
        <v>0</v>
      </c>
      <c r="L13" s="473">
        <f t="shared" si="0"/>
        <v>213293663</v>
      </c>
    </row>
    <row r="14" spans="1:12" x14ac:dyDescent="0.25">
      <c r="B14" s="93"/>
    </row>
    <row r="15" spans="1:12" x14ac:dyDescent="0.25">
      <c r="A15" s="30"/>
      <c r="B15" s="31"/>
      <c r="C15" s="31"/>
      <c r="D15" s="31" t="s">
        <v>69</v>
      </c>
      <c r="E15" s="31"/>
      <c r="F15" s="32"/>
      <c r="G15" s="32"/>
      <c r="H15" s="32"/>
    </row>
    <row r="16" spans="1:12" x14ac:dyDescent="0.25">
      <c r="A16" s="33"/>
      <c r="B16" s="34"/>
      <c r="C16" s="34"/>
      <c r="D16" s="34"/>
      <c r="E16" s="34"/>
      <c r="F16" s="34"/>
      <c r="G16" s="34"/>
      <c r="H16" s="34"/>
    </row>
    <row r="17" spans="1:8" x14ac:dyDescent="0.25">
      <c r="A17" s="35"/>
      <c r="B17" s="87"/>
      <c r="C17" s="87"/>
      <c r="D17" s="87"/>
      <c r="E17" s="87"/>
      <c r="F17" s="15"/>
      <c r="G17" s="15"/>
      <c r="H17" s="15"/>
    </row>
    <row r="18" spans="1:8" x14ac:dyDescent="0.25">
      <c r="A18" s="35"/>
      <c r="B18" s="87"/>
      <c r="C18" s="87"/>
      <c r="D18" s="88"/>
      <c r="E18" s="87"/>
      <c r="F18" s="15"/>
      <c r="G18" s="15"/>
      <c r="H18" s="15"/>
    </row>
    <row r="19" spans="1:8" x14ac:dyDescent="0.25">
      <c r="A19" s="35"/>
      <c r="B19" s="87"/>
      <c r="C19" s="87"/>
      <c r="D19" s="87"/>
      <c r="E19" s="87"/>
      <c r="F19" s="15"/>
      <c r="G19" s="15"/>
      <c r="H19" s="15"/>
    </row>
    <row r="20" spans="1:8" x14ac:dyDescent="0.25">
      <c r="A20" s="35"/>
      <c r="B20" s="87"/>
      <c r="C20" s="87"/>
      <c r="D20" s="87"/>
      <c r="E20" s="87"/>
      <c r="F20" s="15"/>
      <c r="G20" s="15"/>
      <c r="H20" s="15"/>
    </row>
    <row r="21" spans="1:8" x14ac:dyDescent="0.25">
      <c r="A21" s="35"/>
      <c r="B21" s="87"/>
      <c r="C21" s="87"/>
      <c r="D21" s="87"/>
      <c r="E21" s="87"/>
      <c r="F21" s="15"/>
      <c r="G21" s="15"/>
      <c r="H21" s="15"/>
    </row>
    <row r="22" spans="1:8" x14ac:dyDescent="0.25">
      <c r="A22" s="35"/>
      <c r="B22" s="87"/>
      <c r="C22" s="87"/>
      <c r="D22" s="87"/>
      <c r="E22" s="87"/>
      <c r="F22" s="15"/>
      <c r="G22" s="15"/>
      <c r="H22" s="15"/>
    </row>
    <row r="23" spans="1:8" x14ac:dyDescent="0.25">
      <c r="A23" s="35"/>
      <c r="B23" s="87"/>
      <c r="C23" s="87"/>
      <c r="D23" s="87"/>
      <c r="E23" s="87"/>
      <c r="F23" s="15"/>
      <c r="G23" s="15"/>
      <c r="H23" s="15"/>
    </row>
    <row r="24" spans="1:8" x14ac:dyDescent="0.25">
      <c r="A24" s="35"/>
      <c r="B24" s="87"/>
      <c r="C24" s="87"/>
      <c r="D24" s="87"/>
      <c r="E24" s="87"/>
      <c r="F24" s="15"/>
      <c r="G24" s="15"/>
      <c r="H24" s="15"/>
    </row>
    <row r="25" spans="1:8" x14ac:dyDescent="0.25">
      <c r="A25" s="35"/>
      <c r="B25" s="87"/>
      <c r="C25" s="87"/>
      <c r="D25" s="87"/>
      <c r="E25" s="87"/>
      <c r="F25" s="15"/>
      <c r="G25" s="15"/>
      <c r="H25" s="15"/>
    </row>
    <row r="26" spans="1:8" x14ac:dyDescent="0.25">
      <c r="A26" s="35"/>
      <c r="B26" s="87"/>
      <c r="C26" s="87"/>
      <c r="D26" s="87"/>
      <c r="E26" s="87"/>
      <c r="F26" s="15"/>
      <c r="G26" s="15"/>
      <c r="H26" s="15"/>
    </row>
    <row r="27" spans="1:8" x14ac:dyDescent="0.25">
      <c r="A27" s="35"/>
      <c r="B27" s="87"/>
      <c r="C27" s="87"/>
      <c r="D27" s="87"/>
      <c r="E27" s="87"/>
      <c r="F27" s="15"/>
      <c r="G27" s="15"/>
      <c r="H27" s="15"/>
    </row>
    <row r="28" spans="1:8" x14ac:dyDescent="0.25">
      <c r="A28" s="35"/>
      <c r="B28" s="87"/>
      <c r="C28" s="87"/>
      <c r="D28" s="87"/>
      <c r="E28" s="87"/>
      <c r="F28" s="15"/>
      <c r="G28" s="15"/>
      <c r="H28" s="15"/>
    </row>
    <row r="29" spans="1:8" x14ac:dyDescent="0.25">
      <c r="A29" s="35"/>
      <c r="B29" s="87"/>
      <c r="C29" s="87"/>
      <c r="D29" s="87"/>
      <c r="E29" s="87"/>
      <c r="F29" s="15"/>
      <c r="G29" s="15"/>
      <c r="H29" s="15"/>
    </row>
    <row r="30" spans="1:8" x14ac:dyDescent="0.25">
      <c r="A30" s="35"/>
      <c r="B30" s="87"/>
      <c r="C30" s="87"/>
      <c r="D30" s="87"/>
      <c r="E30" s="87"/>
      <c r="F30" s="15"/>
      <c r="G30" s="15"/>
      <c r="H30" s="15"/>
    </row>
    <row r="31" spans="1:8" x14ac:dyDescent="0.25">
      <c r="A31" s="33"/>
      <c r="B31" s="89"/>
      <c r="C31" s="89"/>
      <c r="D31" s="89"/>
      <c r="E31" s="89"/>
      <c r="F31" s="15"/>
      <c r="G31" s="15"/>
      <c r="H31" s="15"/>
    </row>
    <row r="32" spans="1:8" x14ac:dyDescent="0.25">
      <c r="B32" s="1"/>
      <c r="C32" s="1"/>
      <c r="D32" s="1"/>
      <c r="E32" s="1"/>
      <c r="F32" s="1"/>
      <c r="G32" s="1"/>
      <c r="H32" s="1"/>
    </row>
    <row r="33" spans="2:8" x14ac:dyDescent="0.25">
      <c r="B33" s="1"/>
      <c r="C33" s="1"/>
      <c r="D33" s="1"/>
      <c r="E33" s="1"/>
      <c r="F33" s="1"/>
      <c r="G33" s="1"/>
      <c r="H33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59" orientation="landscape" r:id="rId1"/>
  <headerFooter alignWithMargins="0">
    <oddHeader>&amp;R15. sz. melléklet
......../2024.(VIII.29.)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pageSetUpPr fitToPage="1"/>
  </sheetPr>
  <dimension ref="A1:L10"/>
  <sheetViews>
    <sheetView zoomScaleNormal="100" workbookViewId="0">
      <selection activeCell="E27" sqref="E27"/>
    </sheetView>
  </sheetViews>
  <sheetFormatPr defaultRowHeight="13.2" x14ac:dyDescent="0.25"/>
  <cols>
    <col min="1" max="1" width="56.6640625" customWidth="1"/>
    <col min="2" max="2" width="15.33203125" customWidth="1"/>
    <col min="3" max="4" width="15.109375" customWidth="1"/>
    <col min="5" max="5" width="19.6640625" customWidth="1"/>
    <col min="6" max="6" width="14.44140625" customWidth="1"/>
    <col min="7" max="7" width="14.5546875" customWidth="1"/>
    <col min="8" max="8" width="14.33203125" customWidth="1"/>
    <col min="9" max="9" width="15.109375" customWidth="1"/>
    <col min="10" max="10" width="12.5546875" customWidth="1"/>
    <col min="11" max="11" width="14.88671875" customWidth="1"/>
    <col min="12" max="12" width="14.109375" customWidth="1"/>
  </cols>
  <sheetData>
    <row r="1" spans="1:12" ht="15.75" customHeight="1" x14ac:dyDescent="0.25">
      <c r="A1" s="697" t="s">
        <v>292</v>
      </c>
      <c r="B1" s="697"/>
      <c r="C1" s="697"/>
      <c r="D1" s="697"/>
      <c r="E1" s="697"/>
      <c r="F1" s="697"/>
      <c r="G1" s="697"/>
      <c r="H1" s="697"/>
      <c r="I1" s="697"/>
      <c r="J1" s="697"/>
      <c r="K1" s="697"/>
      <c r="L1" s="697"/>
    </row>
    <row r="2" spans="1:12" ht="12.75" customHeight="1" x14ac:dyDescent="0.25">
      <c r="A2" s="697"/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</row>
    <row r="3" spans="1:12" x14ac:dyDescent="0.25">
      <c r="A3" s="4"/>
      <c r="B3" s="4"/>
      <c r="C3" s="4"/>
      <c r="D3" s="4"/>
      <c r="E3" s="4"/>
      <c r="F3" s="4"/>
    </row>
    <row r="4" spans="1:12" x14ac:dyDescent="0.25">
      <c r="A4" s="4"/>
      <c r="B4" s="4"/>
      <c r="C4" s="4"/>
      <c r="D4" s="4"/>
      <c r="E4" s="4"/>
      <c r="F4" s="4"/>
    </row>
    <row r="5" spans="1:12" ht="13.8" thickBot="1" x14ac:dyDescent="0.3">
      <c r="A5" s="4"/>
      <c r="B5" s="4"/>
      <c r="C5" s="4"/>
      <c r="D5" s="4"/>
      <c r="E5" s="4"/>
      <c r="F5" s="4"/>
    </row>
    <row r="6" spans="1:12" s="279" customFormat="1" ht="102" customHeight="1" thickBot="1" x14ac:dyDescent="0.3">
      <c r="A6" s="695" t="s">
        <v>97</v>
      </c>
      <c r="B6" s="289" t="s">
        <v>113</v>
      </c>
      <c r="C6" s="289" t="s">
        <v>124</v>
      </c>
      <c r="D6" s="289" t="s">
        <v>115</v>
      </c>
      <c r="E6" s="289" t="s">
        <v>125</v>
      </c>
      <c r="F6" s="289" t="s">
        <v>121</v>
      </c>
      <c r="G6" s="289" t="s">
        <v>126</v>
      </c>
      <c r="H6" s="289" t="s">
        <v>117</v>
      </c>
      <c r="I6" s="289" t="s">
        <v>118</v>
      </c>
      <c r="J6" s="289" t="s">
        <v>119</v>
      </c>
      <c r="K6" s="289" t="s">
        <v>127</v>
      </c>
      <c r="L6" s="290" t="s">
        <v>24</v>
      </c>
    </row>
    <row r="7" spans="1:12" s="279" customFormat="1" ht="21" customHeight="1" thickBot="1" x14ac:dyDescent="0.3">
      <c r="A7" s="696"/>
      <c r="B7" s="138" t="s">
        <v>288</v>
      </c>
      <c r="C7" s="138" t="s">
        <v>288</v>
      </c>
      <c r="D7" s="138" t="s">
        <v>288</v>
      </c>
      <c r="E7" s="138" t="s">
        <v>288</v>
      </c>
      <c r="F7" s="138" t="s">
        <v>288</v>
      </c>
      <c r="G7" s="138" t="s">
        <v>288</v>
      </c>
      <c r="H7" s="138" t="s">
        <v>288</v>
      </c>
      <c r="I7" s="138" t="s">
        <v>288</v>
      </c>
      <c r="J7" s="138" t="s">
        <v>288</v>
      </c>
      <c r="K7" s="138" t="s">
        <v>288</v>
      </c>
      <c r="L7" s="138" t="s">
        <v>288</v>
      </c>
    </row>
    <row r="8" spans="1:12" s="279" customFormat="1" x14ac:dyDescent="0.25">
      <c r="A8" s="291" t="s">
        <v>107</v>
      </c>
      <c r="B8" s="171">
        <v>5729097</v>
      </c>
      <c r="C8" s="171">
        <v>724000</v>
      </c>
      <c r="D8" s="171">
        <v>8468000</v>
      </c>
      <c r="E8" s="297"/>
      <c r="F8" s="298"/>
      <c r="G8" s="298"/>
      <c r="H8" s="222">
        <v>153000</v>
      </c>
      <c r="I8" s="260"/>
      <c r="J8" s="260"/>
      <c r="K8" s="260"/>
      <c r="L8" s="292">
        <f>SUM(B8:K8)</f>
        <v>15074097</v>
      </c>
    </row>
    <row r="9" spans="1:12" s="279" customFormat="1" ht="26.4" x14ac:dyDescent="0.25">
      <c r="A9" s="293" t="s">
        <v>109</v>
      </c>
      <c r="B9" s="171">
        <v>5971200</v>
      </c>
      <c r="C9" s="171">
        <v>757000</v>
      </c>
      <c r="D9" s="171">
        <v>4618000</v>
      </c>
      <c r="E9" s="171"/>
      <c r="F9" s="171"/>
      <c r="G9" s="171"/>
      <c r="H9" s="222"/>
      <c r="I9" s="260"/>
      <c r="J9" s="260"/>
      <c r="K9" s="260"/>
      <c r="L9" s="292">
        <f>SUM(B9:K9)</f>
        <v>11346200</v>
      </c>
    </row>
    <row r="10" spans="1:12" s="296" customFormat="1" ht="24" customHeight="1" thickBot="1" x14ac:dyDescent="0.3">
      <c r="A10" s="294" t="s">
        <v>62</v>
      </c>
      <c r="B10" s="295">
        <f t="shared" ref="B10:L10" si="0">SUM(B8:B9)</f>
        <v>11700297</v>
      </c>
      <c r="C10" s="295">
        <f t="shared" si="0"/>
        <v>1481000</v>
      </c>
      <c r="D10" s="295">
        <f t="shared" si="0"/>
        <v>13086000</v>
      </c>
      <c r="E10" s="295">
        <f t="shared" si="0"/>
        <v>0</v>
      </c>
      <c r="F10" s="295">
        <f t="shared" si="0"/>
        <v>0</v>
      </c>
      <c r="G10" s="295">
        <f t="shared" si="0"/>
        <v>0</v>
      </c>
      <c r="H10" s="295">
        <f t="shared" si="0"/>
        <v>153000</v>
      </c>
      <c r="I10" s="295">
        <f t="shared" si="0"/>
        <v>0</v>
      </c>
      <c r="J10" s="295">
        <f t="shared" si="0"/>
        <v>0</v>
      </c>
      <c r="K10" s="295">
        <f t="shared" si="0"/>
        <v>0</v>
      </c>
      <c r="L10" s="295">
        <f t="shared" si="0"/>
        <v>26420297</v>
      </c>
    </row>
  </sheetData>
  <mergeCells count="2">
    <mergeCell ref="A6:A7"/>
    <mergeCell ref="A1:L2"/>
  </mergeCells>
  <phoneticPr fontId="34" type="noConversion"/>
  <pageMargins left="0.75" right="0.75" top="1" bottom="1" header="0.5" footer="0.5"/>
  <pageSetup paperSize="9" scale="59" orientation="landscape" r:id="rId1"/>
  <headerFooter alignWithMargins="0">
    <oddHeader>&amp;R16. sz. melléklet
...../2024.(VIII.29.)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opLeftCell="A7" zoomScaleNormal="100" workbookViewId="0">
      <selection activeCell="B31" sqref="B31"/>
    </sheetView>
  </sheetViews>
  <sheetFormatPr defaultRowHeight="13.2" x14ac:dyDescent="0.25"/>
  <cols>
    <col min="1" max="1" width="56.6640625" customWidth="1"/>
    <col min="2" max="2" width="15.33203125" customWidth="1"/>
    <col min="3" max="3" width="15.109375" customWidth="1"/>
    <col min="4" max="4" width="16.109375" customWidth="1"/>
    <col min="5" max="5" width="19.6640625" customWidth="1"/>
    <col min="6" max="6" width="14.44140625" customWidth="1"/>
    <col min="7" max="7" width="14.5546875" customWidth="1"/>
    <col min="8" max="8" width="13.44140625" customWidth="1"/>
    <col min="9" max="9" width="15" customWidth="1"/>
    <col min="10" max="10" width="10.33203125" customWidth="1"/>
    <col min="11" max="11" width="10.88671875" customWidth="1"/>
    <col min="12" max="12" width="14.109375" customWidth="1"/>
  </cols>
  <sheetData>
    <row r="1" spans="1:12" ht="15.75" customHeight="1" x14ac:dyDescent="0.25">
      <c r="A1" s="697" t="s">
        <v>293</v>
      </c>
      <c r="B1" s="697"/>
      <c r="C1" s="697"/>
      <c r="D1" s="697"/>
      <c r="E1" s="697"/>
      <c r="F1" s="697"/>
      <c r="G1" s="697"/>
      <c r="H1" s="697"/>
      <c r="I1" s="697"/>
      <c r="J1" s="697"/>
      <c r="K1" s="697"/>
      <c r="L1" s="697"/>
    </row>
    <row r="2" spans="1:12" ht="12.75" customHeight="1" x14ac:dyDescent="0.25">
      <c r="A2" s="697"/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</row>
    <row r="3" spans="1:12" x14ac:dyDescent="0.25">
      <c r="A3" s="4"/>
      <c r="B3" s="4"/>
      <c r="C3" s="4"/>
      <c r="D3" s="4"/>
      <c r="E3" s="4"/>
      <c r="F3" s="4"/>
    </row>
    <row r="4" spans="1:12" x14ac:dyDescent="0.25">
      <c r="A4" s="4"/>
      <c r="B4" s="4"/>
      <c r="C4" s="4"/>
      <c r="D4" s="4"/>
      <c r="E4" s="4"/>
      <c r="F4" s="4"/>
    </row>
    <row r="5" spans="1:12" ht="13.8" thickBot="1" x14ac:dyDescent="0.3">
      <c r="A5" s="4"/>
      <c r="B5" s="4"/>
      <c r="C5" s="4"/>
      <c r="D5" s="4"/>
      <c r="E5" s="4"/>
      <c r="F5" s="4"/>
    </row>
    <row r="6" spans="1:12" s="279" customFormat="1" ht="102" customHeight="1" thickBot="1" x14ac:dyDescent="0.3">
      <c r="A6" s="695" t="s">
        <v>97</v>
      </c>
      <c r="B6" s="289" t="s">
        <v>113</v>
      </c>
      <c r="C6" s="289" t="s">
        <v>124</v>
      </c>
      <c r="D6" s="289" t="s">
        <v>115</v>
      </c>
      <c r="E6" s="289" t="s">
        <v>125</v>
      </c>
      <c r="F6" s="289" t="s">
        <v>121</v>
      </c>
      <c r="G6" s="289" t="s">
        <v>126</v>
      </c>
      <c r="H6" s="289" t="s">
        <v>117</v>
      </c>
      <c r="I6" s="289" t="s">
        <v>118</v>
      </c>
      <c r="J6" s="289" t="s">
        <v>119</v>
      </c>
      <c r="K6" s="289" t="s">
        <v>127</v>
      </c>
      <c r="L6" s="290" t="s">
        <v>24</v>
      </c>
    </row>
    <row r="7" spans="1:12" s="279" customFormat="1" ht="21" customHeight="1" thickBot="1" x14ac:dyDescent="0.3">
      <c r="A7" s="696"/>
      <c r="B7" s="138" t="s">
        <v>288</v>
      </c>
      <c r="C7" s="138" t="s">
        <v>288</v>
      </c>
      <c r="D7" s="138" t="s">
        <v>288</v>
      </c>
      <c r="E7" s="138" t="s">
        <v>288</v>
      </c>
      <c r="F7" s="138" t="s">
        <v>288</v>
      </c>
      <c r="G7" s="138" t="s">
        <v>288</v>
      </c>
      <c r="H7" s="138" t="s">
        <v>288</v>
      </c>
      <c r="I7" s="138" t="s">
        <v>288</v>
      </c>
      <c r="J7" s="138" t="s">
        <v>288</v>
      </c>
      <c r="K7" s="138" t="s">
        <v>288</v>
      </c>
      <c r="L7" s="138" t="s">
        <v>288</v>
      </c>
    </row>
    <row r="8" spans="1:12" s="279" customFormat="1" x14ac:dyDescent="0.25">
      <c r="A8" s="291" t="s">
        <v>107</v>
      </c>
      <c r="B8" s="171">
        <v>5729097</v>
      </c>
      <c r="C8" s="171">
        <v>724000</v>
      </c>
      <c r="D8" s="171">
        <v>8468000</v>
      </c>
      <c r="E8" s="297"/>
      <c r="F8" s="298"/>
      <c r="G8" s="298"/>
      <c r="H8" s="222">
        <v>153000</v>
      </c>
      <c r="I8" s="260"/>
      <c r="J8" s="260"/>
      <c r="K8" s="260"/>
      <c r="L8" s="292">
        <f>SUM(B8:K8)</f>
        <v>15074097</v>
      </c>
    </row>
    <row r="9" spans="1:12" s="279" customFormat="1" ht="26.4" x14ac:dyDescent="0.25">
      <c r="A9" s="293" t="s">
        <v>109</v>
      </c>
      <c r="B9" s="171">
        <v>5971200</v>
      </c>
      <c r="C9" s="171">
        <v>757000</v>
      </c>
      <c r="D9" s="171">
        <v>4618000</v>
      </c>
      <c r="E9" s="171"/>
      <c r="F9" s="171"/>
      <c r="G9" s="171"/>
      <c r="H9" s="222"/>
      <c r="I9" s="260"/>
      <c r="J9" s="260"/>
      <c r="K9" s="260"/>
      <c r="L9" s="292">
        <f>SUM(B9:K9)</f>
        <v>11346200</v>
      </c>
    </row>
    <row r="10" spans="1:12" s="296" customFormat="1" ht="24" customHeight="1" thickBot="1" x14ac:dyDescent="0.3">
      <c r="A10" s="294" t="s">
        <v>62</v>
      </c>
      <c r="B10" s="295">
        <f t="shared" ref="B10:L10" si="0">SUM(B8:B9)</f>
        <v>11700297</v>
      </c>
      <c r="C10" s="295">
        <f t="shared" si="0"/>
        <v>1481000</v>
      </c>
      <c r="D10" s="295">
        <f t="shared" si="0"/>
        <v>13086000</v>
      </c>
      <c r="E10" s="295">
        <f t="shared" si="0"/>
        <v>0</v>
      </c>
      <c r="F10" s="295">
        <f t="shared" si="0"/>
        <v>0</v>
      </c>
      <c r="G10" s="295">
        <f t="shared" si="0"/>
        <v>0</v>
      </c>
      <c r="H10" s="295">
        <f t="shared" si="0"/>
        <v>153000</v>
      </c>
      <c r="I10" s="295">
        <f t="shared" si="0"/>
        <v>0</v>
      </c>
      <c r="J10" s="295">
        <f t="shared" si="0"/>
        <v>0</v>
      </c>
      <c r="K10" s="295">
        <f t="shared" si="0"/>
        <v>0</v>
      </c>
      <c r="L10" s="295">
        <f t="shared" si="0"/>
        <v>26420297</v>
      </c>
    </row>
  </sheetData>
  <mergeCells count="2">
    <mergeCell ref="A6:A7"/>
    <mergeCell ref="A1:L2"/>
  </mergeCells>
  <pageMargins left="0.75" right="0.75" top="1" bottom="1" header="0.5" footer="0.5"/>
  <pageSetup paperSize="9" scale="62" orientation="landscape" r:id="rId1"/>
  <headerFooter alignWithMargins="0">
    <oddHeader>&amp;R17. sz. melléklet
...../2024.(VIII.29.)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pageSetUpPr fitToPage="1"/>
  </sheetPr>
  <dimension ref="A1:K41"/>
  <sheetViews>
    <sheetView topLeftCell="A17" zoomScale="120" zoomScaleNormal="120" workbookViewId="0">
      <selection activeCell="C32" sqref="C32"/>
    </sheetView>
  </sheetViews>
  <sheetFormatPr defaultRowHeight="13.2" x14ac:dyDescent="0.25"/>
  <cols>
    <col min="1" max="1" width="5.33203125" customWidth="1"/>
    <col min="2" max="2" width="52" customWidth="1"/>
    <col min="3" max="3" width="22.5546875" customWidth="1"/>
    <col min="4" max="6" width="17.6640625" customWidth="1"/>
    <col min="8" max="8" width="19.109375" style="343" bestFit="1" customWidth="1"/>
    <col min="10" max="10" width="19" style="343" bestFit="1" customWidth="1"/>
    <col min="11" max="11" width="10" bestFit="1" customWidth="1"/>
  </cols>
  <sheetData>
    <row r="1" spans="2:10" ht="7.5" customHeight="1" x14ac:dyDescent="0.25"/>
    <row r="2" spans="2:10" ht="30" customHeight="1" x14ac:dyDescent="0.25">
      <c r="B2" s="682" t="s">
        <v>294</v>
      </c>
      <c r="C2" s="682"/>
      <c r="D2" s="682"/>
      <c r="E2" s="682"/>
      <c r="F2" s="682"/>
    </row>
    <row r="3" spans="2:10" ht="4.5" customHeight="1" thickBot="1" x14ac:dyDescent="0.3">
      <c r="B3" s="682"/>
      <c r="C3" s="682"/>
      <c r="D3" s="682"/>
      <c r="E3" s="682"/>
      <c r="F3" s="682"/>
    </row>
    <row r="4" spans="2:10" ht="3.75" hidden="1" customHeight="1" thickBot="1" x14ac:dyDescent="0.35">
      <c r="B4" s="21"/>
      <c r="C4" s="21"/>
      <c r="D4" s="21"/>
      <c r="E4" s="21"/>
      <c r="F4" s="25" t="s">
        <v>29</v>
      </c>
    </row>
    <row r="5" spans="2:10" ht="15.75" customHeight="1" x14ac:dyDescent="0.25">
      <c r="B5" s="698" t="s">
        <v>30</v>
      </c>
      <c r="C5" s="698" t="s">
        <v>223</v>
      </c>
      <c r="D5" s="700" t="s">
        <v>221</v>
      </c>
      <c r="E5" s="700" t="s">
        <v>222</v>
      </c>
      <c r="F5" s="703" t="s">
        <v>31</v>
      </c>
    </row>
    <row r="6" spans="2:10" ht="35.25" customHeight="1" thickBot="1" x14ac:dyDescent="0.3">
      <c r="B6" s="699"/>
      <c r="C6" s="699"/>
      <c r="D6" s="701"/>
      <c r="E6" s="702"/>
      <c r="F6" s="704"/>
    </row>
    <row r="7" spans="2:10" ht="15" customHeight="1" thickBot="1" x14ac:dyDescent="0.3">
      <c r="B7" s="26" t="s">
        <v>139</v>
      </c>
      <c r="C7" s="151">
        <f>C8+C10</f>
        <v>522477917</v>
      </c>
      <c r="D7" s="151">
        <f t="shared" ref="D7:E7" si="0">D8+D10</f>
        <v>161613311</v>
      </c>
      <c r="E7" s="151">
        <f t="shared" si="0"/>
        <v>11700297</v>
      </c>
      <c r="F7" s="153">
        <f t="shared" ref="F7:F33" si="1">SUM(C7:E7)</f>
        <v>695791525</v>
      </c>
    </row>
    <row r="8" spans="2:10" ht="15" customHeight="1" thickBot="1" x14ac:dyDescent="0.3">
      <c r="B8" s="27" t="s">
        <v>140</v>
      </c>
      <c r="C8" s="120">
        <v>481360485</v>
      </c>
      <c r="D8" s="133">
        <v>148057311</v>
      </c>
      <c r="E8" s="133">
        <v>9315453</v>
      </c>
      <c r="F8" s="153">
        <f t="shared" si="1"/>
        <v>638733249</v>
      </c>
    </row>
    <row r="9" spans="2:10" ht="15" customHeight="1" thickBot="1" x14ac:dyDescent="0.3">
      <c r="B9" s="27" t="s">
        <v>143</v>
      </c>
      <c r="C9" s="120">
        <f>'önkormányzat kiadásai 11. '!B12+'önkormányzat kiadásai 11. '!B13</f>
        <v>444617037</v>
      </c>
      <c r="D9" s="133"/>
      <c r="E9" s="133"/>
      <c r="F9" s="153">
        <f t="shared" si="1"/>
        <v>444617037</v>
      </c>
    </row>
    <row r="10" spans="2:10" ht="15" customHeight="1" thickBot="1" x14ac:dyDescent="0.3">
      <c r="B10" s="28" t="s">
        <v>141</v>
      </c>
      <c r="C10" s="121">
        <v>41117432</v>
      </c>
      <c r="D10" s="86">
        <v>13556000</v>
      </c>
      <c r="E10" s="86">
        <v>2384844</v>
      </c>
      <c r="F10" s="153">
        <f t="shared" si="1"/>
        <v>57058276</v>
      </c>
    </row>
    <row r="11" spans="2:10" ht="15" customHeight="1" thickBot="1" x14ac:dyDescent="0.3">
      <c r="B11" s="29" t="s">
        <v>171</v>
      </c>
      <c r="C11" s="122">
        <v>27258711</v>
      </c>
      <c r="D11" s="152"/>
      <c r="E11" s="152"/>
      <c r="F11" s="153">
        <f>SUM(C11:E11)</f>
        <v>27258711</v>
      </c>
    </row>
    <row r="12" spans="2:10" ht="29.25" customHeight="1" thickBot="1" x14ac:dyDescent="0.3">
      <c r="B12" s="118" t="s">
        <v>131</v>
      </c>
      <c r="C12" s="153">
        <f>'önkormányzat kiadásai 11. '!C33</f>
        <v>41318095</v>
      </c>
      <c r="D12" s="153">
        <f>'Polg.Hivatal kiadásai 14.'!C13</f>
        <v>21303507</v>
      </c>
      <c r="E12" s="151">
        <f>'Könyvtár és Műv.H. kiadásai 16.'!C10</f>
        <v>1481000</v>
      </c>
      <c r="F12" s="153">
        <f t="shared" si="1"/>
        <v>64102602</v>
      </c>
      <c r="H12" s="462"/>
    </row>
    <row r="13" spans="2:10" ht="15" customHeight="1" thickBot="1" x14ac:dyDescent="0.3">
      <c r="B13" s="85" t="s">
        <v>115</v>
      </c>
      <c r="C13" s="151">
        <f>'önkormányzat kiadásai 11. '!D33</f>
        <v>275539237</v>
      </c>
      <c r="D13" s="153">
        <f>'Polg.Hivatal kiadásai 14.'!D13</f>
        <v>26763175</v>
      </c>
      <c r="E13" s="151">
        <f>'Könyvtár és Műv.H. kiadásai 16.'!D10</f>
        <v>13086000</v>
      </c>
      <c r="F13" s="153">
        <f t="shared" si="1"/>
        <v>315388412</v>
      </c>
    </row>
    <row r="14" spans="2:10" ht="15" customHeight="1" thickBot="1" x14ac:dyDescent="0.3">
      <c r="B14" s="65" t="s">
        <v>116</v>
      </c>
      <c r="C14" s="220">
        <f>'önkormányzat kiadásai 11. '!E33</f>
        <v>16327000</v>
      </c>
      <c r="D14" s="154"/>
      <c r="E14" s="154"/>
      <c r="F14" s="153">
        <f>SUM(C14:E14)</f>
        <v>16327000</v>
      </c>
    </row>
    <row r="15" spans="2:10" s="70" customFormat="1" ht="29.25" customHeight="1" thickBot="1" x14ac:dyDescent="0.3">
      <c r="B15" s="118" t="s">
        <v>133</v>
      </c>
      <c r="C15" s="352">
        <f>SUM(C16:C29)</f>
        <v>135661386</v>
      </c>
      <c r="D15" s="353">
        <f>SUM(D16:D29)</f>
        <v>0</v>
      </c>
      <c r="E15" s="352">
        <f>SUM(E16:E29)</f>
        <v>0</v>
      </c>
      <c r="F15" s="353">
        <f>SUM(F16:F29)</f>
        <v>135661386</v>
      </c>
      <c r="H15" s="392"/>
      <c r="J15" s="392"/>
    </row>
    <row r="16" spans="2:10" ht="15" customHeight="1" thickBot="1" x14ac:dyDescent="0.3">
      <c r="B16" s="60" t="s">
        <v>198</v>
      </c>
      <c r="C16" s="288">
        <v>9532162</v>
      </c>
      <c r="D16" s="224"/>
      <c r="E16" s="225"/>
      <c r="F16" s="153">
        <f>SUM(C16:E16)</f>
        <v>9532162</v>
      </c>
      <c r="H16" s="526"/>
      <c r="I16" s="1"/>
      <c r="J16" s="526"/>
    </row>
    <row r="17" spans="1:11" ht="15" customHeight="1" thickBot="1" x14ac:dyDescent="0.3">
      <c r="B17" s="60" t="s">
        <v>197</v>
      </c>
      <c r="C17" s="393">
        <f>30425000+836200</f>
        <v>31261200</v>
      </c>
      <c r="D17" s="222"/>
      <c r="E17" s="223"/>
      <c r="F17" s="153">
        <f t="shared" si="1"/>
        <v>31261200</v>
      </c>
      <c r="H17" s="526"/>
      <c r="I17" s="1"/>
      <c r="J17" s="526"/>
    </row>
    <row r="18" spans="1:11" ht="15" customHeight="1" thickBot="1" x14ac:dyDescent="0.3">
      <c r="B18" s="60" t="s">
        <v>256</v>
      </c>
      <c r="C18" s="393">
        <v>1000000</v>
      </c>
      <c r="D18" s="222"/>
      <c r="E18" s="223"/>
      <c r="F18" s="153">
        <f t="shared" si="1"/>
        <v>1000000</v>
      </c>
      <c r="H18" s="526"/>
      <c r="I18" s="1"/>
      <c r="J18" s="526"/>
    </row>
    <row r="19" spans="1:11" ht="21.75" customHeight="1" thickBot="1" x14ac:dyDescent="0.3">
      <c r="B19" s="117" t="s">
        <v>258</v>
      </c>
      <c r="C19" s="393">
        <v>3000000</v>
      </c>
      <c r="D19" s="222"/>
      <c r="E19" s="223"/>
      <c r="F19" s="153">
        <f t="shared" si="1"/>
        <v>3000000</v>
      </c>
      <c r="H19" s="526"/>
      <c r="I19" s="1"/>
      <c r="J19" s="526"/>
    </row>
    <row r="20" spans="1:11" ht="17.25" customHeight="1" thickBot="1" x14ac:dyDescent="0.3">
      <c r="B20" s="60" t="s">
        <v>63</v>
      </c>
      <c r="C20" s="287">
        <f>30583432+836200</f>
        <v>31419632</v>
      </c>
      <c r="D20" s="222"/>
      <c r="E20" s="223"/>
      <c r="F20" s="153">
        <f t="shared" si="1"/>
        <v>31419632</v>
      </c>
      <c r="H20" s="525"/>
      <c r="I20" s="1"/>
      <c r="J20" s="526"/>
    </row>
    <row r="21" spans="1:11" ht="15" customHeight="1" thickBot="1" x14ac:dyDescent="0.3">
      <c r="B21" s="60" t="s">
        <v>67</v>
      </c>
      <c r="C21" s="287">
        <v>13000000</v>
      </c>
      <c r="D21" s="222"/>
      <c r="E21" s="223"/>
      <c r="F21" s="153">
        <f t="shared" si="1"/>
        <v>13000000</v>
      </c>
      <c r="H21" s="525"/>
      <c r="I21" s="1"/>
      <c r="J21" s="526"/>
      <c r="K21" s="93"/>
    </row>
    <row r="22" spans="1:11" ht="15" customHeight="1" thickBot="1" x14ac:dyDescent="0.3">
      <c r="B22" s="60" t="s">
        <v>361</v>
      </c>
      <c r="C22" s="288">
        <v>250000</v>
      </c>
      <c r="D22" s="224"/>
      <c r="E22" s="225"/>
      <c r="F22" s="153">
        <f t="shared" si="1"/>
        <v>250000</v>
      </c>
      <c r="H22" s="525"/>
      <c r="I22" s="1"/>
      <c r="J22" s="526"/>
    </row>
    <row r="23" spans="1:11" ht="17.25" customHeight="1" thickBot="1" x14ac:dyDescent="0.3">
      <c r="B23" s="60" t="s">
        <v>362</v>
      </c>
      <c r="C23" s="288">
        <v>270000</v>
      </c>
      <c r="D23" s="224"/>
      <c r="E23" s="225"/>
      <c r="F23" s="153">
        <f t="shared" si="1"/>
        <v>270000</v>
      </c>
      <c r="H23" s="525"/>
      <c r="I23" s="1"/>
      <c r="J23" s="526"/>
      <c r="K23" s="93"/>
    </row>
    <row r="24" spans="1:11" ht="16.2" customHeight="1" thickBot="1" x14ac:dyDescent="0.3">
      <c r="B24" s="60" t="s">
        <v>296</v>
      </c>
      <c r="C24" s="288">
        <v>50000</v>
      </c>
      <c r="D24" s="224"/>
      <c r="E24" s="225"/>
      <c r="F24" s="153">
        <f t="shared" si="1"/>
        <v>50000</v>
      </c>
      <c r="H24" s="525"/>
      <c r="I24" s="1"/>
      <c r="J24" s="526"/>
    </row>
    <row r="25" spans="1:11" ht="15" customHeight="1" thickBot="1" x14ac:dyDescent="0.3">
      <c r="B25" s="117" t="s">
        <v>295</v>
      </c>
      <c r="C25" s="288">
        <v>50000</v>
      </c>
      <c r="D25" s="224"/>
      <c r="E25" s="225"/>
      <c r="F25" s="153">
        <f t="shared" si="1"/>
        <v>50000</v>
      </c>
      <c r="H25" s="525"/>
      <c r="I25" s="1"/>
      <c r="J25" s="526"/>
    </row>
    <row r="26" spans="1:11" ht="15" customHeight="1" thickBot="1" x14ac:dyDescent="0.3">
      <c r="B26" s="117" t="s">
        <v>229</v>
      </c>
      <c r="C26" s="288">
        <v>9268000</v>
      </c>
      <c r="D26" s="224"/>
      <c r="E26" s="225"/>
      <c r="F26" s="153">
        <f t="shared" si="1"/>
        <v>9268000</v>
      </c>
      <c r="H26" s="525"/>
      <c r="I26" s="1"/>
      <c r="J26" s="526"/>
    </row>
    <row r="27" spans="1:11" s="70" customFormat="1" ht="15" customHeight="1" thickBot="1" x14ac:dyDescent="0.3">
      <c r="A27" s="180"/>
      <c r="B27" s="61" t="s">
        <v>257</v>
      </c>
      <c r="C27" s="288">
        <v>4350000</v>
      </c>
      <c r="D27" s="224"/>
      <c r="E27" s="225"/>
      <c r="F27" s="153">
        <f t="shared" si="1"/>
        <v>4350000</v>
      </c>
      <c r="H27" s="609"/>
      <c r="I27" s="610"/>
      <c r="J27" s="609"/>
    </row>
    <row r="28" spans="1:11" s="70" customFormat="1" ht="28.95" customHeight="1" thickBot="1" x14ac:dyDescent="0.3">
      <c r="B28" s="278" t="s">
        <v>144</v>
      </c>
      <c r="C28" s="468">
        <v>1200000</v>
      </c>
      <c r="D28" s="226"/>
      <c r="E28" s="227"/>
      <c r="F28" s="153">
        <f t="shared" si="1"/>
        <v>1200000</v>
      </c>
      <c r="H28" s="609"/>
      <c r="I28" s="610"/>
      <c r="J28" s="609"/>
    </row>
    <row r="29" spans="1:11" ht="27.75" customHeight="1" thickBot="1" x14ac:dyDescent="0.3">
      <c r="B29" s="300" t="s">
        <v>297</v>
      </c>
      <c r="C29" s="301">
        <f>'önkormányzat kiadásai 11. '!G33</f>
        <v>31010392</v>
      </c>
      <c r="D29" s="299"/>
      <c r="E29" s="301"/>
      <c r="F29" s="345">
        <f t="shared" si="1"/>
        <v>31010392</v>
      </c>
    </row>
    <row r="30" spans="1:11" ht="27.75" customHeight="1" thickBot="1" x14ac:dyDescent="0.3">
      <c r="B30" s="26" t="s">
        <v>142</v>
      </c>
      <c r="C30" s="221">
        <f>SUM(C31:C33)</f>
        <v>247812031</v>
      </c>
      <c r="D30" s="221">
        <f>SUM(D31:D31)</f>
        <v>0</v>
      </c>
      <c r="E30" s="151">
        <f>SUM(E31:E31)</f>
        <v>0</v>
      </c>
      <c r="F30" s="153">
        <f t="shared" si="1"/>
        <v>247812031</v>
      </c>
    </row>
    <row r="31" spans="1:11" ht="27.75" customHeight="1" thickBot="1" x14ac:dyDescent="0.3">
      <c r="B31" s="408" t="s">
        <v>255</v>
      </c>
      <c r="C31" s="409"/>
      <c r="D31" s="218"/>
      <c r="E31" s="219"/>
      <c r="F31" s="153">
        <f t="shared" si="1"/>
        <v>0</v>
      </c>
    </row>
    <row r="32" spans="1:11" ht="27" thickBot="1" x14ac:dyDescent="0.3">
      <c r="B32" s="408" t="s">
        <v>236</v>
      </c>
      <c r="C32" s="457">
        <f>'önkormányzat kiadásai 11. '!K9</f>
        <v>14115214</v>
      </c>
      <c r="D32" s="458"/>
      <c r="E32" s="459"/>
      <c r="F32" s="153">
        <f t="shared" ref="F32" si="2">SUM(C32:E32)</f>
        <v>14115214</v>
      </c>
    </row>
    <row r="33" spans="2:6" ht="13.8" thickBot="1" x14ac:dyDescent="0.3">
      <c r="B33" s="408" t="s">
        <v>235</v>
      </c>
      <c r="C33" s="457">
        <f>'önkormányzat kiadásai 11. '!K10</f>
        <v>233696817</v>
      </c>
      <c r="D33" s="458"/>
      <c r="E33" s="459"/>
      <c r="F33" s="153">
        <f t="shared" si="1"/>
        <v>233696817</v>
      </c>
    </row>
    <row r="34" spans="2:6" ht="13.8" thickBot="1" x14ac:dyDescent="0.3">
      <c r="B34" s="26" t="s">
        <v>32</v>
      </c>
      <c r="C34" s="151">
        <f>C7+C12+C13+C14+C15+C30</f>
        <v>1239135666</v>
      </c>
      <c r="D34" s="151">
        <f>D7+D12+D13+D14+D15+D30</f>
        <v>209679993</v>
      </c>
      <c r="E34" s="151">
        <f>E7+E12+E13+E14+E15+E30</f>
        <v>26267297</v>
      </c>
      <c r="F34" s="151">
        <f>F7+F12+F13+F14+F15+F30</f>
        <v>1475082956</v>
      </c>
    </row>
    <row r="35" spans="2:6" x14ac:dyDescent="0.25">
      <c r="C35" s="160"/>
      <c r="D35" s="2"/>
    </row>
    <row r="36" spans="2:6" x14ac:dyDescent="0.25">
      <c r="C36" s="93"/>
      <c r="D36" s="93"/>
      <c r="E36" s="93"/>
      <c r="F36" s="2"/>
    </row>
    <row r="37" spans="2:6" x14ac:dyDescent="0.25">
      <c r="C37" s="93"/>
      <c r="F37" s="93"/>
    </row>
    <row r="39" spans="2:6" x14ac:dyDescent="0.25">
      <c r="C39" s="93"/>
    </row>
    <row r="41" spans="2:6" x14ac:dyDescent="0.25">
      <c r="C41" s="93"/>
    </row>
  </sheetData>
  <mergeCells count="6">
    <mergeCell ref="B2:F3"/>
    <mergeCell ref="B5:B6"/>
    <mergeCell ref="D5:D6"/>
    <mergeCell ref="E5:E6"/>
    <mergeCell ref="F5:F6"/>
    <mergeCell ref="C5:C6"/>
  </mergeCells>
  <phoneticPr fontId="4" type="noConversion"/>
  <pageMargins left="0.78740157480314965" right="0.78740157480314965" top="0.83229166666666665" bottom="0.78740157480314965" header="0.51181102362204722" footer="0.51181102362204722"/>
  <pageSetup paperSize="9" scale="79" orientation="landscape" r:id="rId1"/>
  <headerFooter alignWithMargins="0">
    <oddHeader>&amp;R18.sz melléklet
..../2024.(VIII.29.) Egyek Önk.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opLeftCell="A25" zoomScale="140" zoomScaleNormal="140" workbookViewId="0">
      <selection activeCell="E43" sqref="E43"/>
    </sheetView>
  </sheetViews>
  <sheetFormatPr defaultRowHeight="13.2" x14ac:dyDescent="0.25"/>
  <cols>
    <col min="1" max="1" width="9.109375" customWidth="1"/>
    <col min="2" max="2" width="19.33203125" customWidth="1"/>
    <col min="3" max="3" width="74.6640625" customWidth="1"/>
    <col min="4" max="4" width="20.88671875" customWidth="1"/>
    <col min="5" max="5" width="17.33203125" style="343" bestFit="1" customWidth="1"/>
    <col min="6" max="6" width="20.109375" style="343" bestFit="1" customWidth="1"/>
    <col min="7" max="7" width="17.33203125" bestFit="1" customWidth="1"/>
    <col min="8" max="8" width="12.5546875" bestFit="1" customWidth="1"/>
  </cols>
  <sheetData>
    <row r="1" spans="1:12" x14ac:dyDescent="0.25">
      <c r="D1" s="98"/>
    </row>
    <row r="2" spans="1:12" x14ac:dyDescent="0.25">
      <c r="D2" s="98"/>
    </row>
    <row r="3" spans="1:12" x14ac:dyDescent="0.25">
      <c r="A3" s="279"/>
      <c r="B3" s="279"/>
      <c r="C3" s="279"/>
      <c r="D3" s="280"/>
    </row>
    <row r="4" spans="1:12" ht="15.6" x14ac:dyDescent="0.3">
      <c r="A4" s="705" t="s">
        <v>225</v>
      </c>
      <c r="B4" s="705"/>
      <c r="C4" s="705"/>
      <c r="D4" s="705"/>
    </row>
    <row r="5" spans="1:12" ht="13.8" thickBot="1" x14ac:dyDescent="0.3">
      <c r="A5" s="279"/>
      <c r="B5" s="279"/>
      <c r="C5" s="279"/>
      <c r="D5" s="281" t="s">
        <v>264</v>
      </c>
    </row>
    <row r="6" spans="1:12" ht="15" thickBot="1" x14ac:dyDescent="0.35">
      <c r="A6" s="612" t="s">
        <v>233</v>
      </c>
      <c r="B6" s="463" t="s">
        <v>145</v>
      </c>
      <c r="C6" s="590" t="s">
        <v>34</v>
      </c>
      <c r="D6" s="613" t="s">
        <v>237</v>
      </c>
      <c r="F6" s="500"/>
      <c r="G6" s="500"/>
      <c r="H6" s="500"/>
      <c r="I6" s="500"/>
      <c r="J6" s="500"/>
      <c r="K6" s="501"/>
      <c r="L6" s="501"/>
    </row>
    <row r="7" spans="1:12" ht="14.4" x14ac:dyDescent="0.3">
      <c r="A7" s="616" t="s">
        <v>2</v>
      </c>
      <c r="B7" s="619" t="s">
        <v>146</v>
      </c>
      <c r="C7" s="577" t="s">
        <v>363</v>
      </c>
      <c r="D7" s="467">
        <v>610362</v>
      </c>
      <c r="F7" s="500"/>
      <c r="G7" s="500"/>
      <c r="H7" s="500"/>
      <c r="I7" s="500"/>
      <c r="J7" s="500"/>
      <c r="K7" s="501"/>
      <c r="L7" s="501"/>
    </row>
    <row r="8" spans="1:12" s="180" customFormat="1" ht="12.75" customHeight="1" x14ac:dyDescent="0.3">
      <c r="A8" s="617" t="s">
        <v>6</v>
      </c>
      <c r="B8" s="282" t="s">
        <v>303</v>
      </c>
      <c r="C8" s="621" t="s">
        <v>304</v>
      </c>
      <c r="D8" s="614">
        <v>698500</v>
      </c>
      <c r="E8" s="343"/>
      <c r="F8" s="500"/>
      <c r="G8" s="500"/>
      <c r="H8" s="500"/>
      <c r="I8" s="500"/>
      <c r="J8" s="500"/>
      <c r="K8" s="501"/>
      <c r="L8" s="501"/>
    </row>
    <row r="9" spans="1:12" s="180" customFormat="1" ht="13.5" customHeight="1" thickBot="1" x14ac:dyDescent="0.35">
      <c r="A9" s="618" t="s">
        <v>10</v>
      </c>
      <c r="B9" s="620" t="s">
        <v>175</v>
      </c>
      <c r="C9" s="622" t="s">
        <v>305</v>
      </c>
      <c r="D9" s="615">
        <v>6938499</v>
      </c>
      <c r="E9" s="343"/>
      <c r="F9" s="500"/>
      <c r="G9" s="500"/>
      <c r="H9" s="500"/>
      <c r="I9" s="500"/>
      <c r="J9" s="500"/>
      <c r="K9" s="501"/>
      <c r="L9" s="501"/>
    </row>
    <row r="10" spans="1:12" ht="15" thickBot="1" x14ac:dyDescent="0.35">
      <c r="A10" s="706" t="s">
        <v>13</v>
      </c>
      <c r="B10" s="706"/>
      <c r="C10" s="706"/>
      <c r="D10" s="307">
        <f>SUM(D7:D9)</f>
        <v>8247361</v>
      </c>
      <c r="F10" s="611"/>
      <c r="G10" s="500"/>
      <c r="H10" s="500"/>
      <c r="I10" s="500"/>
      <c r="J10" s="500"/>
      <c r="K10" s="501"/>
      <c r="L10" s="501"/>
    </row>
    <row r="11" spans="1:12" ht="12.75" customHeight="1" x14ac:dyDescent="0.3">
      <c r="A11" s="279"/>
      <c r="B11" s="279"/>
      <c r="C11" s="279"/>
      <c r="D11" s="394"/>
      <c r="F11" s="500"/>
      <c r="G11" s="500"/>
      <c r="H11" s="500"/>
      <c r="I11" s="500"/>
      <c r="J11" s="500"/>
      <c r="K11" s="501"/>
      <c r="L11" s="501"/>
    </row>
    <row r="12" spans="1:12" ht="12.75" customHeight="1" x14ac:dyDescent="0.3">
      <c r="A12" s="279"/>
      <c r="B12" s="279"/>
      <c r="C12" s="279"/>
      <c r="D12" s="503"/>
      <c r="F12" s="500"/>
      <c r="G12" s="500"/>
      <c r="H12" s="500"/>
      <c r="I12" s="500"/>
      <c r="J12" s="500"/>
      <c r="K12" s="501"/>
      <c r="L12" s="501"/>
    </row>
    <row r="13" spans="1:12" ht="15.6" x14ac:dyDescent="0.3">
      <c r="A13" s="705" t="s">
        <v>58</v>
      </c>
      <c r="B13" s="707"/>
      <c r="C13" s="707"/>
      <c r="D13" s="707"/>
    </row>
    <row r="14" spans="1:12" ht="13.8" thickBot="1" x14ac:dyDescent="0.3">
      <c r="A14" s="283"/>
      <c r="B14" s="283"/>
      <c r="C14" s="283"/>
      <c r="D14" s="281" t="s">
        <v>35</v>
      </c>
    </row>
    <row r="15" spans="1:12" ht="13.8" thickBot="1" x14ac:dyDescent="0.3">
      <c r="A15" s="396" t="s">
        <v>233</v>
      </c>
      <c r="B15" s="463" t="s">
        <v>145</v>
      </c>
      <c r="C15" s="390" t="s">
        <v>36</v>
      </c>
      <c r="D15" s="397" t="s">
        <v>237</v>
      </c>
    </row>
    <row r="16" spans="1:12" ht="13.8" thickBot="1" x14ac:dyDescent="0.3">
      <c r="A16" s="461" t="s">
        <v>2</v>
      </c>
      <c r="B16" s="284" t="s">
        <v>146</v>
      </c>
      <c r="C16" s="464" t="s">
        <v>259</v>
      </c>
      <c r="D16" s="625">
        <v>1560000</v>
      </c>
    </row>
    <row r="17" spans="1:7" s="180" customFormat="1" ht="13.8" thickBot="1" x14ac:dyDescent="0.3">
      <c r="A17" s="461" t="s">
        <v>6</v>
      </c>
      <c r="B17" s="284" t="s">
        <v>146</v>
      </c>
      <c r="C17" s="465" t="s">
        <v>231</v>
      </c>
      <c r="D17" s="309">
        <v>1656000</v>
      </c>
      <c r="E17" s="343"/>
      <c r="F17" s="134"/>
    </row>
    <row r="18" spans="1:7" s="180" customFormat="1" ht="13.8" thickBot="1" x14ac:dyDescent="0.3">
      <c r="A18" s="461" t="s">
        <v>10</v>
      </c>
      <c r="B18" s="284" t="s">
        <v>146</v>
      </c>
      <c r="C18" s="465" t="s">
        <v>230</v>
      </c>
      <c r="D18" s="309">
        <v>360000</v>
      </c>
      <c r="E18" s="343"/>
      <c r="F18" s="134"/>
    </row>
    <row r="19" spans="1:7" s="180" customFormat="1" ht="27" thickBot="1" x14ac:dyDescent="0.3">
      <c r="A19" s="461" t="s">
        <v>4</v>
      </c>
      <c r="B19" s="624" t="s">
        <v>364</v>
      </c>
      <c r="C19" s="623" t="s">
        <v>365</v>
      </c>
      <c r="D19" s="309">
        <v>37670</v>
      </c>
      <c r="E19" s="343"/>
      <c r="F19" s="134"/>
    </row>
    <row r="20" spans="1:7" ht="13.8" thickBot="1" x14ac:dyDescent="0.3">
      <c r="A20" s="461"/>
      <c r="B20" s="284" t="s">
        <v>146</v>
      </c>
      <c r="C20" s="465" t="s">
        <v>308</v>
      </c>
      <c r="D20" s="309">
        <v>100000</v>
      </c>
    </row>
    <row r="21" spans="1:7" ht="13.8" thickBot="1" x14ac:dyDescent="0.3">
      <c r="A21" s="461"/>
      <c r="B21" s="284" t="s">
        <v>146</v>
      </c>
      <c r="C21" s="465" t="s">
        <v>309</v>
      </c>
      <c r="D21" s="309">
        <v>10000</v>
      </c>
    </row>
    <row r="22" spans="1:7" ht="13.8" thickBot="1" x14ac:dyDescent="0.3">
      <c r="A22" s="461"/>
      <c r="B22" s="284" t="s">
        <v>175</v>
      </c>
      <c r="C22" s="466" t="s">
        <v>228</v>
      </c>
      <c r="D22" s="309">
        <v>7620000</v>
      </c>
      <c r="G22" s="93"/>
    </row>
    <row r="23" spans="1:7" ht="13.8" thickBot="1" x14ac:dyDescent="0.3">
      <c r="A23" s="461"/>
      <c r="B23" s="284" t="s">
        <v>175</v>
      </c>
      <c r="C23" s="466" t="s">
        <v>366</v>
      </c>
      <c r="D23" s="309">
        <v>124900</v>
      </c>
      <c r="G23" s="93"/>
    </row>
    <row r="24" spans="1:7" ht="13.8" thickBot="1" x14ac:dyDescent="0.3">
      <c r="A24" s="461"/>
      <c r="B24" s="284" t="s">
        <v>175</v>
      </c>
      <c r="C24" s="466" t="s">
        <v>367</v>
      </c>
      <c r="D24" s="309">
        <v>190000</v>
      </c>
      <c r="G24" s="93"/>
    </row>
    <row r="25" spans="1:7" ht="13.8" thickBot="1" x14ac:dyDescent="0.3">
      <c r="A25" s="461"/>
      <c r="B25" s="282" t="s">
        <v>175</v>
      </c>
      <c r="C25" s="466" t="s">
        <v>262</v>
      </c>
      <c r="D25" s="309">
        <f>18626884-1723320-465296</f>
        <v>16438268</v>
      </c>
      <c r="G25" s="93"/>
    </row>
    <row r="26" spans="1:7" ht="13.8" thickBot="1" x14ac:dyDescent="0.3">
      <c r="A26" s="461"/>
      <c r="B26" s="282" t="s">
        <v>175</v>
      </c>
      <c r="C26" s="466" t="s">
        <v>261</v>
      </c>
      <c r="D26" s="309">
        <v>55308764</v>
      </c>
      <c r="E26" s="360"/>
      <c r="G26" s="93"/>
    </row>
    <row r="27" spans="1:7" ht="13.8" thickBot="1" x14ac:dyDescent="0.3">
      <c r="A27" s="461"/>
      <c r="B27" s="282" t="s">
        <v>175</v>
      </c>
      <c r="C27" s="465" t="s">
        <v>302</v>
      </c>
      <c r="D27" s="309">
        <v>215000</v>
      </c>
      <c r="E27" s="360"/>
      <c r="G27" s="93"/>
    </row>
    <row r="28" spans="1:7" ht="13.8" thickBot="1" x14ac:dyDescent="0.3">
      <c r="A28" s="461"/>
      <c r="B28" s="282" t="s">
        <v>174</v>
      </c>
      <c r="C28" s="465" t="s">
        <v>310</v>
      </c>
      <c r="D28" s="309">
        <v>23089909</v>
      </c>
      <c r="E28" s="360"/>
      <c r="F28" s="360"/>
      <c r="G28" s="360"/>
    </row>
    <row r="29" spans="1:7" ht="13.8" thickBot="1" x14ac:dyDescent="0.3">
      <c r="A29" s="461"/>
      <c r="B29" s="282" t="s">
        <v>311</v>
      </c>
      <c r="C29" s="465" t="s">
        <v>368</v>
      </c>
      <c r="D29" s="309">
        <v>800000</v>
      </c>
      <c r="E29" s="360"/>
    </row>
    <row r="30" spans="1:7" ht="13.8" thickBot="1" x14ac:dyDescent="0.3">
      <c r="A30" s="461"/>
      <c r="B30" s="282" t="s">
        <v>311</v>
      </c>
      <c r="C30" s="465" t="s">
        <v>369</v>
      </c>
      <c r="D30" s="309">
        <v>180000</v>
      </c>
      <c r="E30" s="360"/>
    </row>
    <row r="31" spans="1:7" ht="13.8" thickBot="1" x14ac:dyDescent="0.3">
      <c r="A31" s="461"/>
      <c r="B31" s="282" t="s">
        <v>263</v>
      </c>
      <c r="C31" s="465" t="s">
        <v>332</v>
      </c>
      <c r="D31" s="309">
        <v>226212120</v>
      </c>
      <c r="E31" s="360"/>
      <c r="G31" s="343"/>
    </row>
    <row r="32" spans="1:7" ht="13.8" thickBot="1" x14ac:dyDescent="0.3">
      <c r="A32" s="461"/>
      <c r="B32" s="282" t="s">
        <v>272</v>
      </c>
      <c r="C32" s="465" t="s">
        <v>301</v>
      </c>
      <c r="D32" s="309">
        <v>14091364</v>
      </c>
      <c r="E32" s="360"/>
      <c r="G32" s="343"/>
    </row>
    <row r="33" spans="1:7" ht="13.8" thickBot="1" x14ac:dyDescent="0.3">
      <c r="A33" s="461"/>
      <c r="B33" s="282" t="s">
        <v>272</v>
      </c>
      <c r="C33" s="465" t="s">
        <v>370</v>
      </c>
      <c r="D33" s="309">
        <v>3420519</v>
      </c>
      <c r="E33" s="360"/>
      <c r="G33" s="343"/>
    </row>
    <row r="34" spans="1:7" ht="13.8" thickBot="1" x14ac:dyDescent="0.3">
      <c r="A34" s="461"/>
      <c r="B34" s="282" t="s">
        <v>371</v>
      </c>
      <c r="C34" s="465" t="s">
        <v>372</v>
      </c>
      <c r="D34" s="309">
        <v>3662</v>
      </c>
      <c r="E34" s="360"/>
      <c r="G34" s="343"/>
    </row>
    <row r="35" spans="1:7" ht="13.8" thickBot="1" x14ac:dyDescent="0.3">
      <c r="A35" s="461"/>
      <c r="B35" s="282" t="s">
        <v>312</v>
      </c>
      <c r="C35" s="465" t="s">
        <v>314</v>
      </c>
      <c r="D35" s="309">
        <v>406122</v>
      </c>
    </row>
    <row r="36" spans="1:7" ht="13.8" thickBot="1" x14ac:dyDescent="0.3">
      <c r="A36" s="461"/>
      <c r="B36" s="282" t="s">
        <v>313</v>
      </c>
      <c r="C36" s="465" t="s">
        <v>315</v>
      </c>
      <c r="D36" s="309">
        <v>100000</v>
      </c>
    </row>
    <row r="37" spans="1:7" ht="13.8" thickBot="1" x14ac:dyDescent="0.3">
      <c r="A37" s="461"/>
      <c r="B37" s="282" t="s">
        <v>373</v>
      </c>
      <c r="C37" s="465" t="s">
        <v>374</v>
      </c>
      <c r="D37" s="309">
        <v>27305</v>
      </c>
    </row>
    <row r="38" spans="1:7" ht="13.8" thickBot="1" x14ac:dyDescent="0.3">
      <c r="A38" s="461"/>
      <c r="B38" s="282" t="s">
        <v>260</v>
      </c>
      <c r="C38" s="465" t="s">
        <v>306</v>
      </c>
      <c r="D38" s="309">
        <v>51000</v>
      </c>
    </row>
    <row r="39" spans="1:7" ht="13.8" thickBot="1" x14ac:dyDescent="0.3">
      <c r="A39" s="502"/>
      <c r="B39" s="282" t="s">
        <v>260</v>
      </c>
      <c r="C39" s="465" t="s">
        <v>307</v>
      </c>
      <c r="D39" s="309">
        <v>102000</v>
      </c>
    </row>
    <row r="40" spans="1:7" ht="13.8" thickBot="1" x14ac:dyDescent="0.3">
      <c r="A40" s="708" t="s">
        <v>13</v>
      </c>
      <c r="B40" s="709"/>
      <c r="C40" s="710"/>
      <c r="D40" s="308">
        <f>SUM(D16:D39)</f>
        <v>352104603</v>
      </c>
    </row>
  </sheetData>
  <mergeCells count="4">
    <mergeCell ref="A4:D4"/>
    <mergeCell ref="A10:C10"/>
    <mergeCell ref="A13:D13"/>
    <mergeCell ref="A40:C40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 xml:space="preserve">&amp;R19. sz. melléklet
.../2023.(VIII.29.) Egyek Önk.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opLeftCell="A10" zoomScale="110" zoomScaleNormal="110" workbookViewId="0">
      <selection activeCell="L24" sqref="L24"/>
    </sheetView>
  </sheetViews>
  <sheetFormatPr defaultRowHeight="13.2" x14ac:dyDescent="0.25"/>
  <cols>
    <col min="1" max="1" width="62.109375" customWidth="1"/>
    <col min="2" max="2" width="17" customWidth="1"/>
    <col min="3" max="3" width="18.5546875" style="343" customWidth="1"/>
    <col min="4" max="4" width="16.44140625" customWidth="1"/>
    <col min="5" max="6" width="16.109375" customWidth="1"/>
    <col min="7" max="7" width="15.5546875" customWidth="1"/>
    <col min="8" max="9" width="17.44140625" customWidth="1"/>
    <col min="10" max="10" width="17.88671875" customWidth="1"/>
  </cols>
  <sheetData>
    <row r="1" spans="1:10" ht="15.75" customHeight="1" x14ac:dyDescent="0.25">
      <c r="A1" s="636" t="s">
        <v>300</v>
      </c>
      <c r="B1" s="636"/>
      <c r="C1" s="636"/>
      <c r="D1" s="636"/>
      <c r="E1" s="636"/>
      <c r="F1" s="636"/>
      <c r="G1" s="636"/>
      <c r="H1" s="636"/>
      <c r="I1" s="636"/>
      <c r="J1" s="636"/>
    </row>
    <row r="2" spans="1:10" x14ac:dyDescent="0.25">
      <c r="A2" s="636"/>
      <c r="B2" s="636"/>
      <c r="C2" s="636"/>
      <c r="D2" s="636"/>
      <c r="E2" s="636"/>
      <c r="F2" s="636"/>
      <c r="G2" s="636"/>
      <c r="H2" s="636"/>
      <c r="I2" s="636"/>
      <c r="J2" s="636"/>
    </row>
    <row r="5" spans="1:10" ht="13.8" thickBot="1" x14ac:dyDescent="0.3"/>
    <row r="6" spans="1:10" ht="86.25" customHeight="1" thickBot="1" x14ac:dyDescent="0.3">
      <c r="A6" s="637" t="s">
        <v>97</v>
      </c>
      <c r="B6" s="349" t="s">
        <v>78</v>
      </c>
      <c r="C6" s="389" t="s">
        <v>82</v>
      </c>
      <c r="D6" s="349" t="s">
        <v>95</v>
      </c>
      <c r="E6" s="349" t="s">
        <v>76</v>
      </c>
      <c r="F6" s="349" t="s">
        <v>96</v>
      </c>
      <c r="G6" s="349" t="s">
        <v>93</v>
      </c>
      <c r="H6" s="349" t="s">
        <v>84</v>
      </c>
      <c r="I6" s="349" t="s">
        <v>91</v>
      </c>
      <c r="J6" s="350" t="s">
        <v>13</v>
      </c>
    </row>
    <row r="7" spans="1:10" ht="25.5" customHeight="1" thickBot="1" x14ac:dyDescent="0.3">
      <c r="A7" s="638"/>
      <c r="B7" s="138" t="s">
        <v>288</v>
      </c>
      <c r="C7" s="138" t="s">
        <v>288</v>
      </c>
      <c r="D7" s="138" t="s">
        <v>288</v>
      </c>
      <c r="E7" s="138" t="s">
        <v>288</v>
      </c>
      <c r="F7" s="138" t="s">
        <v>288</v>
      </c>
      <c r="G7" s="138" t="s">
        <v>288</v>
      </c>
      <c r="H7" s="138" t="s">
        <v>288</v>
      </c>
      <c r="I7" s="138" t="s">
        <v>288</v>
      </c>
      <c r="J7" s="138" t="s">
        <v>288</v>
      </c>
    </row>
    <row r="8" spans="1:10" s="255" customFormat="1" ht="27.75" customHeight="1" thickBot="1" x14ac:dyDescent="0.25">
      <c r="A8" s="274" t="s">
        <v>191</v>
      </c>
      <c r="B8" s="379"/>
      <c r="C8" s="381"/>
      <c r="D8" s="380"/>
      <c r="E8" s="381">
        <v>4093759</v>
      </c>
      <c r="F8" s="380"/>
      <c r="G8" s="380">
        <v>18755816</v>
      </c>
      <c r="H8" s="380"/>
      <c r="I8" s="382"/>
      <c r="J8" s="376">
        <f>SUM(B8:I8)</f>
        <v>22849575</v>
      </c>
    </row>
    <row r="9" spans="1:10" ht="13.8" thickBot="1" x14ac:dyDescent="0.3">
      <c r="A9" s="474" t="s">
        <v>104</v>
      </c>
      <c r="B9" s="383"/>
      <c r="C9" s="222"/>
      <c r="D9" s="260"/>
      <c r="E9" s="222">
        <v>2021000</v>
      </c>
      <c r="F9" s="260"/>
      <c r="G9" s="222"/>
      <c r="H9" s="260"/>
      <c r="I9" s="384"/>
      <c r="J9" s="376">
        <f t="shared" ref="J9:J27" si="0">SUM(B9:I9)</f>
        <v>2021000</v>
      </c>
    </row>
    <row r="10" spans="1:10" s="69" customFormat="1" ht="27.75" customHeight="1" thickBot="1" x14ac:dyDescent="0.3">
      <c r="A10" s="495" t="s">
        <v>98</v>
      </c>
      <c r="B10" s="387">
        <v>4831000</v>
      </c>
      <c r="C10" s="378"/>
      <c r="D10" s="378"/>
      <c r="E10" s="378">
        <v>74795470</v>
      </c>
      <c r="F10" s="378">
        <v>26490985</v>
      </c>
      <c r="G10" s="378"/>
      <c r="H10" s="378"/>
      <c r="I10" s="388"/>
      <c r="J10" s="376">
        <f t="shared" si="0"/>
        <v>106117455</v>
      </c>
    </row>
    <row r="11" spans="1:10" s="497" customFormat="1" ht="15.75" customHeight="1" thickBot="1" x14ac:dyDescent="0.3">
      <c r="A11" s="404" t="s">
        <v>100</v>
      </c>
      <c r="B11" s="387">
        <f>'Bevétel 1.melléklet'!B8</f>
        <v>359858756</v>
      </c>
      <c r="C11" s="378"/>
      <c r="D11" s="378"/>
      <c r="E11" s="496"/>
      <c r="F11" s="378"/>
      <c r="G11" s="496"/>
      <c r="H11" s="496"/>
      <c r="I11" s="388">
        <f>'Bevétel 1.melléklet'!B44</f>
        <v>14115214</v>
      </c>
      <c r="J11" s="376">
        <f t="shared" si="0"/>
        <v>373973970</v>
      </c>
    </row>
    <row r="12" spans="1:10" s="497" customFormat="1" ht="15.75" customHeight="1" thickBot="1" x14ac:dyDescent="0.3">
      <c r="A12" s="498" t="s">
        <v>211</v>
      </c>
      <c r="B12" s="387"/>
      <c r="C12" s="378"/>
      <c r="D12" s="378"/>
      <c r="E12" s="496"/>
      <c r="F12" s="378"/>
      <c r="G12" s="496"/>
      <c r="H12" s="496"/>
      <c r="I12" s="388">
        <v>132043882</v>
      </c>
      <c r="J12" s="376">
        <f t="shared" si="0"/>
        <v>132043882</v>
      </c>
    </row>
    <row r="13" spans="1:10" s="497" customFormat="1" ht="15.75" customHeight="1" thickBot="1" x14ac:dyDescent="0.3">
      <c r="A13" s="498" t="s">
        <v>239</v>
      </c>
      <c r="B13" s="387">
        <v>77291535</v>
      </c>
      <c r="C13" s="378"/>
      <c r="D13" s="378"/>
      <c r="E13" s="496"/>
      <c r="F13" s="378"/>
      <c r="G13" s="496"/>
      <c r="H13" s="496"/>
      <c r="I13" s="388"/>
      <c r="J13" s="376">
        <f t="shared" si="0"/>
        <v>77291535</v>
      </c>
    </row>
    <row r="14" spans="1:10" s="69" customFormat="1" ht="13.8" thickBot="1" x14ac:dyDescent="0.3">
      <c r="A14" s="498" t="s">
        <v>103</v>
      </c>
      <c r="B14" s="387">
        <v>386232950</v>
      </c>
      <c r="C14" s="378">
        <v>3684271</v>
      </c>
      <c r="D14" s="499"/>
      <c r="E14" s="378">
        <v>25361826</v>
      </c>
      <c r="F14" s="378">
        <v>110000</v>
      </c>
      <c r="G14" s="499"/>
      <c r="H14" s="499"/>
      <c r="I14" s="388"/>
      <c r="J14" s="376">
        <f t="shared" si="0"/>
        <v>415389047</v>
      </c>
    </row>
    <row r="15" spans="1:10" s="69" customFormat="1" ht="15.75" customHeight="1" thickBot="1" x14ac:dyDescent="0.3">
      <c r="A15" s="495" t="s">
        <v>190</v>
      </c>
      <c r="B15" s="387"/>
      <c r="C15" s="378"/>
      <c r="D15" s="378"/>
      <c r="E15" s="378">
        <v>36137460</v>
      </c>
      <c r="F15" s="378"/>
      <c r="G15" s="378"/>
      <c r="H15" s="378"/>
      <c r="I15" s="388"/>
      <c r="J15" s="376">
        <f t="shared" si="0"/>
        <v>36137460</v>
      </c>
    </row>
    <row r="16" spans="1:10" s="69" customFormat="1" ht="13.8" thickBot="1" x14ac:dyDescent="0.3">
      <c r="A16" s="404" t="s">
        <v>226</v>
      </c>
      <c r="B16" s="387"/>
      <c r="C16" s="378">
        <v>314485075</v>
      </c>
      <c r="D16" s="378"/>
      <c r="E16" s="378"/>
      <c r="F16" s="378"/>
      <c r="G16" s="378"/>
      <c r="H16" s="378"/>
      <c r="I16" s="388"/>
      <c r="J16" s="376">
        <f t="shared" si="0"/>
        <v>314485075</v>
      </c>
    </row>
    <row r="17" spans="1:10" s="69" customFormat="1" ht="13.8" thickBot="1" x14ac:dyDescent="0.3">
      <c r="A17" s="404" t="s">
        <v>240</v>
      </c>
      <c r="B17" s="387"/>
      <c r="C17" s="378"/>
      <c r="D17" s="378"/>
      <c r="E17" s="378">
        <v>1286000</v>
      </c>
      <c r="F17" s="378"/>
      <c r="G17" s="378"/>
      <c r="H17" s="378"/>
      <c r="I17" s="388"/>
      <c r="J17" s="376">
        <f t="shared" si="0"/>
        <v>1286000</v>
      </c>
    </row>
    <row r="18" spans="1:10" s="69" customFormat="1" ht="18" customHeight="1" thickBot="1" x14ac:dyDescent="0.3">
      <c r="A18" s="495" t="s">
        <v>196</v>
      </c>
      <c r="B18" s="387"/>
      <c r="C18" s="378"/>
      <c r="D18" s="378"/>
      <c r="E18" s="378">
        <v>13090000</v>
      </c>
      <c r="F18" s="378"/>
      <c r="G18" s="378"/>
      <c r="H18" s="378"/>
      <c r="I18" s="388"/>
      <c r="J18" s="376">
        <f t="shared" si="0"/>
        <v>13090000</v>
      </c>
    </row>
    <row r="19" spans="1:10" ht="18" customHeight="1" thickBot="1" x14ac:dyDescent="0.3">
      <c r="A19" s="256" t="s">
        <v>347</v>
      </c>
      <c r="B19" s="385"/>
      <c r="C19" s="171">
        <v>13453220</v>
      </c>
      <c r="D19" s="171"/>
      <c r="E19" s="171"/>
      <c r="F19" s="171"/>
      <c r="G19" s="171"/>
      <c r="H19" s="171"/>
      <c r="I19" s="386"/>
      <c r="J19" s="376">
        <f t="shared" si="0"/>
        <v>13453220</v>
      </c>
    </row>
    <row r="20" spans="1:10" s="69" customFormat="1" ht="13.8" thickBot="1" x14ac:dyDescent="0.3">
      <c r="A20" s="404" t="s">
        <v>99</v>
      </c>
      <c r="B20" s="387">
        <v>2236200</v>
      </c>
      <c r="C20" s="378"/>
      <c r="D20" s="378"/>
      <c r="E20" s="378">
        <v>45000</v>
      </c>
      <c r="F20" s="378"/>
      <c r="G20" s="378"/>
      <c r="H20" s="378"/>
      <c r="I20" s="388"/>
      <c r="J20" s="376">
        <f t="shared" si="0"/>
        <v>2281200</v>
      </c>
    </row>
    <row r="21" spans="1:10" s="69" customFormat="1" ht="13.8" thickBot="1" x14ac:dyDescent="0.3">
      <c r="A21" s="498" t="s">
        <v>128</v>
      </c>
      <c r="B21" s="387">
        <v>70116930</v>
      </c>
      <c r="C21" s="378"/>
      <c r="D21" s="378"/>
      <c r="E21" s="378">
        <v>1914615</v>
      </c>
      <c r="F21" s="378"/>
      <c r="G21" s="378"/>
      <c r="H21" s="378"/>
      <c r="I21" s="388"/>
      <c r="J21" s="376">
        <f t="shared" si="0"/>
        <v>72031545</v>
      </c>
    </row>
    <row r="22" spans="1:10" s="69" customFormat="1" ht="13.8" thickBot="1" x14ac:dyDescent="0.3">
      <c r="A22" s="498" t="s">
        <v>269</v>
      </c>
      <c r="B22" s="387">
        <v>11565000</v>
      </c>
      <c r="C22" s="378"/>
      <c r="D22" s="378"/>
      <c r="E22" s="378">
        <v>2002000</v>
      </c>
      <c r="F22" s="378"/>
      <c r="G22" s="378"/>
      <c r="H22" s="378"/>
      <c r="I22" s="388"/>
      <c r="J22" s="376">
        <f t="shared" si="0"/>
        <v>13567000</v>
      </c>
    </row>
    <row r="23" spans="1:10" s="69" customFormat="1" ht="13.8" thickBot="1" x14ac:dyDescent="0.3">
      <c r="A23" s="498" t="s">
        <v>359</v>
      </c>
      <c r="B23" s="387"/>
      <c r="C23" s="378"/>
      <c r="D23" s="378"/>
      <c r="E23" s="378">
        <v>5000935</v>
      </c>
      <c r="F23" s="378"/>
      <c r="G23" s="378"/>
      <c r="H23" s="378"/>
      <c r="I23" s="388"/>
      <c r="J23" s="376">
        <f t="shared" si="0"/>
        <v>5000935</v>
      </c>
    </row>
    <row r="24" spans="1:10" ht="13.8" thickBot="1" x14ac:dyDescent="0.3">
      <c r="A24" s="257" t="s">
        <v>102</v>
      </c>
      <c r="B24" s="383"/>
      <c r="C24" s="222"/>
      <c r="D24" s="260"/>
      <c r="E24" s="222">
        <v>6350</v>
      </c>
      <c r="F24" s="260"/>
      <c r="G24" s="260"/>
      <c r="H24" s="260"/>
      <c r="I24" s="384"/>
      <c r="J24" s="376">
        <f t="shared" si="0"/>
        <v>6350</v>
      </c>
    </row>
    <row r="25" spans="1:10" ht="13.8" thickBot="1" x14ac:dyDescent="0.3">
      <c r="A25" s="257" t="s">
        <v>241</v>
      </c>
      <c r="B25" s="383"/>
      <c r="C25" s="222"/>
      <c r="D25" s="260"/>
      <c r="E25" s="222"/>
      <c r="F25" s="260"/>
      <c r="G25" s="222">
        <v>3000000</v>
      </c>
      <c r="H25" s="260"/>
      <c r="I25" s="384"/>
      <c r="J25" s="376">
        <f t="shared" si="0"/>
        <v>3000000</v>
      </c>
    </row>
    <row r="26" spans="1:10" ht="27" thickBot="1" x14ac:dyDescent="0.3">
      <c r="A26" s="395" t="s">
        <v>232</v>
      </c>
      <c r="B26" s="383">
        <v>8108000</v>
      </c>
      <c r="C26" s="222"/>
      <c r="D26" s="260"/>
      <c r="E26" s="222"/>
      <c r="F26" s="260"/>
      <c r="G26" s="222"/>
      <c r="H26" s="260"/>
      <c r="I26" s="384"/>
      <c r="J26" s="376">
        <f>SUM(B26:I26)</f>
        <v>8108000</v>
      </c>
    </row>
    <row r="27" spans="1:10" ht="30" customHeight="1" thickBot="1" x14ac:dyDescent="0.3">
      <c r="A27" s="256" t="s">
        <v>101</v>
      </c>
      <c r="B27" s="385"/>
      <c r="C27" s="171"/>
      <c r="D27" s="171">
        <v>105616000</v>
      </c>
      <c r="E27" s="171"/>
      <c r="F27" s="171"/>
      <c r="G27" s="171"/>
      <c r="H27" s="171"/>
      <c r="I27" s="386"/>
      <c r="J27" s="375">
        <f t="shared" si="0"/>
        <v>105616000</v>
      </c>
    </row>
    <row r="28" spans="1:10" s="140" customFormat="1" ht="13.8" thickBot="1" x14ac:dyDescent="0.3">
      <c r="A28" s="258" t="s">
        <v>13</v>
      </c>
      <c r="B28" s="377">
        <f t="shared" ref="B28:J28" si="1">SUM(B8:B27)</f>
        <v>920240371</v>
      </c>
      <c r="C28" s="377">
        <f t="shared" si="1"/>
        <v>331622566</v>
      </c>
      <c r="D28" s="377">
        <f t="shared" si="1"/>
        <v>105616000</v>
      </c>
      <c r="E28" s="377">
        <f t="shared" si="1"/>
        <v>165754415</v>
      </c>
      <c r="F28" s="377">
        <f t="shared" si="1"/>
        <v>26600985</v>
      </c>
      <c r="G28" s="377">
        <f t="shared" si="1"/>
        <v>21755816</v>
      </c>
      <c r="H28" s="377">
        <f t="shared" si="1"/>
        <v>0</v>
      </c>
      <c r="I28" s="377">
        <f t="shared" si="1"/>
        <v>146159096</v>
      </c>
      <c r="J28" s="351">
        <f t="shared" si="1"/>
        <v>1717749249</v>
      </c>
    </row>
    <row r="31" spans="1:10" x14ac:dyDescent="0.25">
      <c r="B31" s="343"/>
    </row>
    <row r="33" spans="2:10" x14ac:dyDescent="0.25">
      <c r="B33" s="343"/>
    </row>
    <row r="34" spans="2:10" x14ac:dyDescent="0.25">
      <c r="J34" s="93"/>
    </row>
  </sheetData>
  <mergeCells count="2">
    <mergeCell ref="A1:J2"/>
    <mergeCell ref="A6:A7"/>
  </mergeCells>
  <phoneticPr fontId="34" type="noConversion"/>
  <pageMargins left="0.75" right="0.75" top="1" bottom="1" header="0.5" footer="0.5"/>
  <pageSetup paperSize="9" scale="61" orientation="landscape" r:id="rId1"/>
  <headerFooter alignWithMargins="0">
    <oddHeader>&amp;R2. sz. melléklete
........./2024. (VIII.29.)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opLeftCell="A19" zoomScaleNormal="100" zoomScaleSheetLayoutView="100" workbookViewId="0">
      <selection activeCell="D11" sqref="D11"/>
    </sheetView>
  </sheetViews>
  <sheetFormatPr defaultRowHeight="13.2" x14ac:dyDescent="0.25"/>
  <cols>
    <col min="1" max="1" width="6.88671875" customWidth="1"/>
    <col min="2" max="2" width="8.6640625" customWidth="1"/>
    <col min="3" max="3" width="56.5546875" customWidth="1"/>
    <col min="4" max="4" width="18.109375" customWidth="1"/>
    <col min="5" max="5" width="13.44140625" customWidth="1"/>
    <col min="6" max="6" width="19" bestFit="1" customWidth="1"/>
    <col min="7" max="7" width="22.109375" customWidth="1"/>
  </cols>
  <sheetData>
    <row r="1" spans="2:5" ht="15.6" x14ac:dyDescent="0.3">
      <c r="B1" s="689" t="s">
        <v>330</v>
      </c>
      <c r="C1" s="711"/>
      <c r="D1" s="711"/>
      <c r="E1" s="711"/>
    </row>
    <row r="2" spans="2:5" ht="15.6" x14ac:dyDescent="0.3">
      <c r="B2" s="534"/>
      <c r="C2" s="535"/>
      <c r="D2" s="535"/>
      <c r="E2" s="535"/>
    </row>
    <row r="3" spans="2:5" ht="16.2" thickBot="1" x14ac:dyDescent="0.3">
      <c r="B3" s="43" t="s">
        <v>42</v>
      </c>
      <c r="C3" s="43"/>
      <c r="D3" s="170" t="s">
        <v>210</v>
      </c>
    </row>
    <row r="4" spans="2:5" ht="27" thickBot="1" x14ac:dyDescent="0.3">
      <c r="B4" s="46" t="s">
        <v>43</v>
      </c>
      <c r="C4" s="47" t="s">
        <v>44</v>
      </c>
      <c r="D4" s="48" t="s">
        <v>331</v>
      </c>
      <c r="E4" s="82"/>
    </row>
    <row r="5" spans="2:5" ht="13.5" customHeight="1" thickBot="1" x14ac:dyDescent="0.3">
      <c r="B5" s="46">
        <v>1</v>
      </c>
      <c r="C5" s="47">
        <v>2</v>
      </c>
      <c r="D5" s="48">
        <v>5</v>
      </c>
    </row>
    <row r="6" spans="2:5" ht="13.8" thickBot="1" x14ac:dyDescent="0.3">
      <c r="B6" s="49" t="s">
        <v>2</v>
      </c>
      <c r="C6" s="155" t="s">
        <v>78</v>
      </c>
      <c r="D6" s="77">
        <f>D7+D13+D14</f>
        <v>924562229</v>
      </c>
    </row>
    <row r="7" spans="2:5" s="78" customFormat="1" ht="13.8" thickBot="1" x14ac:dyDescent="0.3">
      <c r="B7" s="49" t="s">
        <v>6</v>
      </c>
      <c r="C7" s="234" t="s">
        <v>81</v>
      </c>
      <c r="D7" s="265">
        <f>SUM(D8:D12)</f>
        <v>359858756</v>
      </c>
    </row>
    <row r="8" spans="2:5" ht="13.8" thickBot="1" x14ac:dyDescent="0.3">
      <c r="B8" s="49" t="s">
        <v>10</v>
      </c>
      <c r="C8" s="51" t="s">
        <v>147</v>
      </c>
      <c r="D8" s="266">
        <f>'Bevétel 1.melléklet'!E9</f>
        <v>238459405</v>
      </c>
    </row>
    <row r="9" spans="2:5" ht="13.8" thickBot="1" x14ac:dyDescent="0.3">
      <c r="B9" s="49" t="s">
        <v>4</v>
      </c>
      <c r="C9" s="50" t="s">
        <v>148</v>
      </c>
      <c r="D9" s="266">
        <f>'Bevétel 1.melléklet'!E10</f>
        <v>74984358</v>
      </c>
    </row>
    <row r="10" spans="2:5" ht="13.8" thickBot="1" x14ac:dyDescent="0.3">
      <c r="B10" s="49" t="s">
        <v>7</v>
      </c>
      <c r="C10" s="50" t="s">
        <v>149</v>
      </c>
      <c r="D10" s="266">
        <f>'Bevétel 1.melléklet'!E11</f>
        <v>13219578</v>
      </c>
    </row>
    <row r="11" spans="2:5" ht="13.8" thickBot="1" x14ac:dyDescent="0.3">
      <c r="B11" s="49" t="s">
        <v>11</v>
      </c>
      <c r="C11" s="50" t="s">
        <v>150</v>
      </c>
      <c r="D11" s="266">
        <f>'Bevétel 1.melléklet'!B12</f>
        <v>33195415</v>
      </c>
    </row>
    <row r="12" spans="2:5" ht="13.8" thickBot="1" x14ac:dyDescent="0.3">
      <c r="B12" s="49" t="s">
        <v>5</v>
      </c>
      <c r="C12" s="50" t="s">
        <v>166</v>
      </c>
      <c r="D12" s="266"/>
    </row>
    <row r="13" spans="2:5" ht="27" thickBot="1" x14ac:dyDescent="0.3">
      <c r="B13" s="49" t="s">
        <v>12</v>
      </c>
      <c r="C13" s="285" t="s">
        <v>200</v>
      </c>
      <c r="D13" s="286"/>
    </row>
    <row r="14" spans="2:5" s="78" customFormat="1" ht="27" thickBot="1" x14ac:dyDescent="0.3">
      <c r="B14" s="49" t="s">
        <v>8</v>
      </c>
      <c r="C14" s="235" t="s">
        <v>151</v>
      </c>
      <c r="D14" s="286">
        <f>'Bevétel 1.melléklet'!E16</f>
        <v>564703473</v>
      </c>
    </row>
    <row r="15" spans="2:5" s="78" customFormat="1" ht="13.8" thickBot="1" x14ac:dyDescent="0.3">
      <c r="B15" s="49" t="s">
        <v>3</v>
      </c>
      <c r="C15" s="235" t="s">
        <v>184</v>
      </c>
      <c r="D15" s="267"/>
    </row>
    <row r="16" spans="2:5" s="78" customFormat="1" ht="13.8" thickBot="1" x14ac:dyDescent="0.3">
      <c r="B16" s="49" t="s">
        <v>9</v>
      </c>
      <c r="C16" s="235" t="s">
        <v>201</v>
      </c>
      <c r="D16" s="267"/>
    </row>
    <row r="17" spans="2:4" ht="27" thickBot="1" x14ac:dyDescent="0.3">
      <c r="B17" s="49" t="s">
        <v>25</v>
      </c>
      <c r="C17" s="272" t="s">
        <v>82</v>
      </c>
      <c r="D17" s="271">
        <f>SUM(D18:D19)</f>
        <v>331622566</v>
      </c>
    </row>
    <row r="18" spans="2:4" ht="13.8" thickBot="1" x14ac:dyDescent="0.3">
      <c r="B18" s="49" t="s">
        <v>15</v>
      </c>
      <c r="C18" s="270" t="s">
        <v>152</v>
      </c>
      <c r="D18" s="268">
        <f>'Bevétel 1.melléklet'!E18</f>
        <v>0</v>
      </c>
    </row>
    <row r="19" spans="2:4" ht="27" thickBot="1" x14ac:dyDescent="0.3">
      <c r="B19" s="49" t="s">
        <v>51</v>
      </c>
      <c r="C19" s="52" t="s">
        <v>153</v>
      </c>
      <c r="D19" s="268">
        <f>'Bevétel 1.melléklet'!E19</f>
        <v>331622566</v>
      </c>
    </row>
    <row r="20" spans="2:4" ht="13.8" thickBot="1" x14ac:dyDescent="0.3">
      <c r="B20" s="49" t="s">
        <v>49</v>
      </c>
      <c r="C20" s="80" t="s">
        <v>95</v>
      </c>
      <c r="D20" s="81">
        <f>D22+D23+D26+D27+D21</f>
        <v>105616000</v>
      </c>
    </row>
    <row r="21" spans="2:4" ht="13.8" thickBot="1" x14ac:dyDescent="0.3">
      <c r="B21" s="49"/>
      <c r="C21" s="346" t="s">
        <v>215</v>
      </c>
      <c r="D21" s="480"/>
    </row>
    <row r="22" spans="2:4" ht="13.8" thickBot="1" x14ac:dyDescent="0.3">
      <c r="B22" s="49" t="s">
        <v>52</v>
      </c>
      <c r="C22" s="366" t="s">
        <v>72</v>
      </c>
      <c r="D22" s="480">
        <f>'Bevétel 1.melléklet'!B22</f>
        <v>17720000</v>
      </c>
    </row>
    <row r="23" spans="2:4" s="78" customFormat="1" ht="13.8" thickBot="1" x14ac:dyDescent="0.3">
      <c r="B23" s="365" t="s">
        <v>53</v>
      </c>
      <c r="C23" s="369" t="s">
        <v>154</v>
      </c>
      <c r="D23" s="370">
        <f>SUM(D24:D25)</f>
        <v>78400000</v>
      </c>
    </row>
    <row r="24" spans="2:4" ht="13.8" thickBot="1" x14ac:dyDescent="0.3">
      <c r="B24" s="365" t="s">
        <v>54</v>
      </c>
      <c r="C24" s="95" t="s">
        <v>155</v>
      </c>
      <c r="D24" s="371">
        <f>'Bevétel 1.melléklet'!B24</f>
        <v>78400000</v>
      </c>
    </row>
    <row r="25" spans="2:4" ht="13.8" thickBot="1" x14ac:dyDescent="0.3">
      <c r="B25" s="365" t="s">
        <v>14</v>
      </c>
      <c r="C25" s="95" t="s">
        <v>156</v>
      </c>
      <c r="D25" s="371"/>
    </row>
    <row r="26" spans="2:4" ht="13.8" thickBot="1" x14ac:dyDescent="0.3">
      <c r="B26" s="365" t="s">
        <v>55</v>
      </c>
      <c r="C26" s="95" t="s">
        <v>157</v>
      </c>
      <c r="D26" s="372">
        <f>'Bevétel 1.melléklet'!B26</f>
        <v>9496000</v>
      </c>
    </row>
    <row r="27" spans="2:4" ht="13.8" thickBot="1" x14ac:dyDescent="0.3">
      <c r="B27" s="365" t="s">
        <v>56</v>
      </c>
      <c r="C27" s="95" t="s">
        <v>214</v>
      </c>
      <c r="D27" s="371"/>
    </row>
    <row r="28" spans="2:4" ht="13.8" thickBot="1" x14ac:dyDescent="0.3">
      <c r="B28" s="365" t="s">
        <v>57</v>
      </c>
      <c r="C28" s="373" t="s">
        <v>185</v>
      </c>
      <c r="D28" s="374"/>
    </row>
    <row r="29" spans="2:4" ht="13.8" thickBot="1" x14ac:dyDescent="0.3">
      <c r="B29" s="365" t="s">
        <v>64</v>
      </c>
      <c r="C29" s="367" t="s">
        <v>158</v>
      </c>
      <c r="D29" s="368">
        <f>'Bevétel 1.melléklet'!E27</f>
        <v>166875415</v>
      </c>
    </row>
    <row r="30" spans="2:4" s="70" customFormat="1" ht="13.8" thickBot="1" x14ac:dyDescent="0.3">
      <c r="B30" s="365" t="s">
        <v>65</v>
      </c>
      <c r="C30" s="236" t="s">
        <v>96</v>
      </c>
      <c r="D30" s="368">
        <f>'Bevétel 1.melléklet'!E28</f>
        <v>26600985</v>
      </c>
    </row>
    <row r="31" spans="2:4" s="70" customFormat="1" ht="13.8" thickBot="1" x14ac:dyDescent="0.3">
      <c r="B31" s="365" t="s">
        <v>66</v>
      </c>
      <c r="C31" s="237" t="s">
        <v>93</v>
      </c>
      <c r="D31" s="368">
        <f>'Bevétel 1.melléklet'!E29</f>
        <v>21755816</v>
      </c>
    </row>
    <row r="32" spans="2:4" s="70" customFormat="1" ht="13.8" thickBot="1" x14ac:dyDescent="0.3">
      <c r="B32" s="365" t="s">
        <v>176</v>
      </c>
      <c r="C32" s="238" t="s">
        <v>84</v>
      </c>
      <c r="D32" s="368"/>
    </row>
    <row r="33" spans="2:6" s="180" customFormat="1" ht="27" thickBot="1" x14ac:dyDescent="0.3">
      <c r="B33" s="365" t="s">
        <v>177</v>
      </c>
      <c r="C33" s="231" t="s">
        <v>194</v>
      </c>
      <c r="D33" s="269">
        <v>0</v>
      </c>
    </row>
    <row r="34" spans="2:6" s="180" customFormat="1" ht="13.8" thickBot="1" x14ac:dyDescent="0.3">
      <c r="B34" s="365" t="s">
        <v>178</v>
      </c>
      <c r="C34" s="232" t="s">
        <v>195</v>
      </c>
      <c r="D34" s="233">
        <v>0</v>
      </c>
    </row>
    <row r="35" spans="2:6" ht="13.8" thickBot="1" x14ac:dyDescent="0.3">
      <c r="B35" s="640" t="s">
        <v>70</v>
      </c>
      <c r="C35" s="641"/>
      <c r="D35" s="239">
        <f>D6+D17+D20+D29+D30+D31+D32</f>
        <v>1577033011</v>
      </c>
    </row>
    <row r="36" spans="2:6" ht="13.8" thickBot="1" x14ac:dyDescent="0.3">
      <c r="B36" s="54" t="s">
        <v>179</v>
      </c>
      <c r="C36" s="54" t="s">
        <v>91</v>
      </c>
      <c r="D36" s="141">
        <f>D37+D38+D39+D40</f>
        <v>380430198</v>
      </c>
    </row>
    <row r="37" spans="2:6" ht="13.8" thickBot="1" x14ac:dyDescent="0.3">
      <c r="B37" s="54" t="s">
        <v>180</v>
      </c>
      <c r="C37" s="142" t="s">
        <v>159</v>
      </c>
      <c r="D37" s="233">
        <f>'Bevétel 1.melléklet'!E37</f>
        <v>0</v>
      </c>
      <c r="F37" s="93"/>
    </row>
    <row r="38" spans="2:6" ht="24.75" customHeight="1" thickBot="1" x14ac:dyDescent="0.3">
      <c r="B38" s="54" t="s">
        <v>181</v>
      </c>
      <c r="C38" s="142" t="s">
        <v>87</v>
      </c>
      <c r="D38" s="269">
        <f>'Bevétel 1.melléklet'!E40</f>
        <v>132618167</v>
      </c>
      <c r="F38" s="343"/>
    </row>
    <row r="39" spans="2:6" ht="13.8" thickBot="1" x14ac:dyDescent="0.3">
      <c r="B39" s="54" t="s">
        <v>182</v>
      </c>
      <c r="C39" s="142" t="s">
        <v>187</v>
      </c>
      <c r="D39" s="269">
        <f>'Bevétel 1.melléklet'!E44</f>
        <v>14115214</v>
      </c>
      <c r="F39" s="134"/>
    </row>
    <row r="40" spans="2:6" ht="13.8" thickBot="1" x14ac:dyDescent="0.3">
      <c r="B40" s="54" t="s">
        <v>183</v>
      </c>
      <c r="C40" s="142" t="s">
        <v>354</v>
      </c>
      <c r="D40" s="269">
        <f>'Bevétel 1.melléklet'!E45</f>
        <v>233696817</v>
      </c>
    </row>
    <row r="41" spans="2:6" x14ac:dyDescent="0.25">
      <c r="B41" s="84"/>
      <c r="C41" s="83"/>
    </row>
    <row r="42" spans="2:6" ht="12.75" customHeight="1" x14ac:dyDescent="0.25">
      <c r="B42" s="712" t="s">
        <v>45</v>
      </c>
      <c r="C42" s="712"/>
    </row>
    <row r="43" spans="2:6" ht="13.5" customHeight="1" thickBot="1" x14ac:dyDescent="0.3">
      <c r="B43" s="55"/>
      <c r="C43" s="55"/>
    </row>
    <row r="44" spans="2:6" ht="27" thickBot="1" x14ac:dyDescent="0.3">
      <c r="B44" s="46" t="s">
        <v>46</v>
      </c>
      <c r="C44" s="47" t="s">
        <v>47</v>
      </c>
      <c r="D44" s="48" t="s">
        <v>331</v>
      </c>
    </row>
    <row r="45" spans="2:6" ht="13.8" thickBot="1" x14ac:dyDescent="0.3">
      <c r="B45" s="46">
        <v>1</v>
      </c>
      <c r="C45" s="47">
        <v>2</v>
      </c>
      <c r="D45" s="48">
        <v>5</v>
      </c>
    </row>
    <row r="46" spans="2:6" ht="13.8" thickBot="1" x14ac:dyDescent="0.3">
      <c r="B46" s="49" t="s">
        <v>2</v>
      </c>
      <c r="C46" s="56" t="s">
        <v>160</v>
      </c>
      <c r="D46" s="77">
        <f>D47+D48</f>
        <v>695791525</v>
      </c>
      <c r="E46" s="69"/>
      <c r="F46" s="69"/>
    </row>
    <row r="47" spans="2:6" ht="13.8" thickBot="1" x14ac:dyDescent="0.3">
      <c r="B47" s="49" t="s">
        <v>6</v>
      </c>
      <c r="C47" s="53" t="s">
        <v>140</v>
      </c>
      <c r="D47" s="246">
        <f>'Működési kiadások 18.'!F8</f>
        <v>638733249</v>
      </c>
      <c r="E47" s="69"/>
      <c r="F47" s="69"/>
    </row>
    <row r="48" spans="2:6" ht="13.8" thickBot="1" x14ac:dyDescent="0.3">
      <c r="B48" s="49" t="s">
        <v>10</v>
      </c>
      <c r="C48" s="57" t="s">
        <v>141</v>
      </c>
      <c r="D48" s="247">
        <f>'Működési kiadások 18.'!F10</f>
        <v>57058276</v>
      </c>
      <c r="E48" s="69"/>
      <c r="F48" s="69"/>
    </row>
    <row r="49" spans="1:6" s="70" customFormat="1" ht="27" thickBot="1" x14ac:dyDescent="0.3">
      <c r="B49" s="49" t="s">
        <v>4</v>
      </c>
      <c r="C49" s="240" t="s">
        <v>131</v>
      </c>
      <c r="D49" s="248">
        <f>'Működési kiadások 18.'!F12</f>
        <v>64102602</v>
      </c>
      <c r="E49" s="357"/>
      <c r="F49" s="357"/>
    </row>
    <row r="50" spans="1:6" s="70" customFormat="1" ht="13.8" thickBot="1" x14ac:dyDescent="0.3">
      <c r="B50" s="49" t="s">
        <v>7</v>
      </c>
      <c r="C50" s="241" t="s">
        <v>115</v>
      </c>
      <c r="D50" s="248">
        <f>'Működési kiadások 18.'!F13</f>
        <v>315388412</v>
      </c>
      <c r="E50" s="357"/>
      <c r="F50" s="357"/>
    </row>
    <row r="51" spans="1:6" s="70" customFormat="1" ht="13.8" thickBot="1" x14ac:dyDescent="0.3">
      <c r="B51" s="49" t="s">
        <v>11</v>
      </c>
      <c r="C51" s="241" t="s">
        <v>161</v>
      </c>
      <c r="D51" s="248">
        <f>#REF!</f>
        <v>16327000</v>
      </c>
      <c r="E51" s="357"/>
      <c r="F51" s="358"/>
    </row>
    <row r="52" spans="1:6" s="70" customFormat="1" ht="13.8" thickBot="1" x14ac:dyDescent="0.3">
      <c r="B52" s="49" t="s">
        <v>5</v>
      </c>
      <c r="C52" s="242" t="s">
        <v>165</v>
      </c>
      <c r="D52" s="354">
        <f>'Működési kiadások 18.'!C15-D54</f>
        <v>104650994</v>
      </c>
      <c r="E52" s="357"/>
      <c r="F52" s="358"/>
    </row>
    <row r="53" spans="1:6" s="180" customFormat="1" ht="13.8" thickBot="1" x14ac:dyDescent="0.3">
      <c r="A53" s="79"/>
      <c r="B53" s="49" t="s">
        <v>12</v>
      </c>
      <c r="C53" s="355" t="s">
        <v>216</v>
      </c>
      <c r="D53" s="356">
        <f t="shared" ref="D53" si="0">SUM(D54:D55)</f>
        <v>31010392</v>
      </c>
      <c r="E53" s="359"/>
      <c r="F53" s="358"/>
    </row>
    <row r="54" spans="1:6" ht="13.8" thickBot="1" x14ac:dyDescent="0.3">
      <c r="B54" s="49" t="s">
        <v>8</v>
      </c>
      <c r="C54" s="244" t="s">
        <v>217</v>
      </c>
      <c r="D54" s="249">
        <f>'Működési kiadások 18.'!C29</f>
        <v>31010392</v>
      </c>
      <c r="E54" s="69"/>
      <c r="F54" s="358"/>
    </row>
    <row r="55" spans="1:6" ht="13.8" thickBot="1" x14ac:dyDescent="0.3">
      <c r="B55" s="49" t="s">
        <v>3</v>
      </c>
      <c r="C55" s="245" t="s">
        <v>202</v>
      </c>
      <c r="D55" s="250"/>
      <c r="E55" s="69"/>
      <c r="F55" s="358"/>
    </row>
    <row r="56" spans="1:6" s="70" customFormat="1" ht="13.8" thickBot="1" x14ac:dyDescent="0.3">
      <c r="B56" s="49" t="s">
        <v>9</v>
      </c>
      <c r="C56" s="243" t="s">
        <v>162</v>
      </c>
      <c r="D56" s="251">
        <f>'Felhalmozás 19.'!D40</f>
        <v>352104603</v>
      </c>
      <c r="E56" s="357"/>
      <c r="F56" s="358"/>
    </row>
    <row r="57" spans="1:6" s="70" customFormat="1" ht="13.8" thickBot="1" x14ac:dyDescent="0.3">
      <c r="B57" s="49" t="s">
        <v>25</v>
      </c>
      <c r="C57" s="241" t="s">
        <v>163</v>
      </c>
      <c r="D57" s="251">
        <f>'Felhalmozás 19.'!D10</f>
        <v>8247361</v>
      </c>
      <c r="E57" s="357"/>
      <c r="F57" s="358"/>
    </row>
    <row r="58" spans="1:6" s="70" customFormat="1" ht="13.8" thickBot="1" x14ac:dyDescent="0.3">
      <c r="B58" s="49" t="s">
        <v>15</v>
      </c>
      <c r="C58" s="241" t="s">
        <v>119</v>
      </c>
      <c r="D58" s="251">
        <f>'Kiadások 10. m.'!E22</f>
        <v>0</v>
      </c>
      <c r="E58" s="357"/>
      <c r="F58" s="358"/>
    </row>
    <row r="59" spans="1:6" ht="13.8" thickBot="1" x14ac:dyDescent="0.3">
      <c r="B59" s="49" t="s">
        <v>48</v>
      </c>
      <c r="C59" s="58" t="s">
        <v>127</v>
      </c>
      <c r="D59" s="76">
        <f>D60+D63</f>
        <v>369840320</v>
      </c>
      <c r="E59" s="69"/>
      <c r="F59" s="358"/>
    </row>
    <row r="60" spans="1:6" ht="13.8" thickBot="1" x14ac:dyDescent="0.3">
      <c r="B60" s="49" t="s">
        <v>49</v>
      </c>
      <c r="C60" s="51" t="s">
        <v>122</v>
      </c>
      <c r="D60" s="161">
        <f>SUM(D61:D62)</f>
        <v>247812031</v>
      </c>
      <c r="E60" s="69"/>
      <c r="F60" s="358"/>
    </row>
    <row r="61" spans="1:6" ht="13.8" thickBot="1" x14ac:dyDescent="0.3">
      <c r="B61" s="49"/>
      <c r="C61" s="435" t="s">
        <v>219</v>
      </c>
      <c r="D61" s="161">
        <f>'Működési kiadások 18.'!C32</f>
        <v>14115214</v>
      </c>
      <c r="E61" s="69"/>
      <c r="F61" s="358"/>
    </row>
    <row r="62" spans="1:6" ht="13.8" thickBot="1" x14ac:dyDescent="0.3">
      <c r="B62" s="49"/>
      <c r="C62" s="435" t="s">
        <v>235</v>
      </c>
      <c r="D62" s="161">
        <f>'Kiadások 10. m.'!E17</f>
        <v>233696817</v>
      </c>
      <c r="E62" s="69"/>
      <c r="F62" s="360"/>
    </row>
    <row r="63" spans="1:6" ht="13.8" thickBot="1" x14ac:dyDescent="0.3">
      <c r="B63" s="49" t="s">
        <v>50</v>
      </c>
      <c r="C63" s="50" t="s">
        <v>123</v>
      </c>
      <c r="D63" s="249">
        <f>'Kiadások 10. m.'!E23</f>
        <v>122028289</v>
      </c>
      <c r="E63" s="69"/>
      <c r="F63" s="360"/>
    </row>
    <row r="64" spans="1:6" ht="14.25" customHeight="1" thickBot="1" x14ac:dyDescent="0.3">
      <c r="B64" s="49" t="s">
        <v>52</v>
      </c>
      <c r="C64" s="434" t="s">
        <v>164</v>
      </c>
      <c r="D64" s="252">
        <f>D46+D49+D50+D51+D52+D56+D57+D58+D59+D53</f>
        <v>1957463209</v>
      </c>
      <c r="E64" s="69"/>
      <c r="F64" s="360"/>
    </row>
    <row r="65" spans="2:7" ht="15" customHeight="1" thickBot="1" x14ac:dyDescent="0.3">
      <c r="B65" s="713" t="s">
        <v>273</v>
      </c>
      <c r="C65" s="714"/>
      <c r="D65" s="248">
        <f>D64</f>
        <v>1957463209</v>
      </c>
      <c r="F65" s="343"/>
      <c r="G65" s="93"/>
    </row>
    <row r="66" spans="2:7" ht="13.8" thickBot="1" x14ac:dyDescent="0.3">
      <c r="B66" s="713" t="s">
        <v>274</v>
      </c>
      <c r="C66" s="714"/>
      <c r="D66" s="248">
        <f>D35+D36</f>
        <v>1957463209</v>
      </c>
      <c r="F66" s="343"/>
      <c r="G66" s="93"/>
    </row>
    <row r="69" spans="2:7" x14ac:dyDescent="0.25">
      <c r="D69" s="399"/>
    </row>
    <row r="70" spans="2:7" x14ac:dyDescent="0.25">
      <c r="D70" s="93"/>
    </row>
  </sheetData>
  <mergeCells count="5">
    <mergeCell ref="B1:E1"/>
    <mergeCell ref="B35:C35"/>
    <mergeCell ref="B42:C42"/>
    <mergeCell ref="B65:C65"/>
    <mergeCell ref="B66:C66"/>
  </mergeCells>
  <pageMargins left="0.78740157480314965" right="0.78740157480314965" top="0.39370078740157483" bottom="0.39370078740157483" header="0" footer="0"/>
  <pageSetup paperSize="9" scale="77" orientation="portrait" r:id="rId1"/>
  <headerFooter alignWithMargins="0">
    <oddHeader>&amp;R20.sz. melléklet
..../2024. (VIII.29.) Egyek Önk.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45"/>
  <sheetViews>
    <sheetView tabSelected="1" topLeftCell="B13" zoomScale="120" zoomScaleNormal="120" zoomScalePageLayoutView="110" workbookViewId="0">
      <selection activeCell="Q32" sqref="Q32:Q33"/>
    </sheetView>
  </sheetViews>
  <sheetFormatPr defaultRowHeight="13.2" x14ac:dyDescent="0.25"/>
  <cols>
    <col min="1" max="1" width="33.109375" customWidth="1"/>
    <col min="2" max="2" width="13.6640625" customWidth="1"/>
    <col min="3" max="3" width="15.44140625" customWidth="1"/>
    <col min="4" max="4" width="13.5546875" customWidth="1"/>
    <col min="5" max="5" width="13.109375" customWidth="1"/>
    <col min="6" max="7" width="15.5546875" bestFit="1" customWidth="1"/>
    <col min="8" max="8" width="14.33203125" customWidth="1"/>
    <col min="9" max="9" width="13.88671875" customWidth="1"/>
    <col min="10" max="10" width="11.88671875" customWidth="1"/>
    <col min="11" max="11" width="15.5546875" bestFit="1" customWidth="1"/>
    <col min="12" max="12" width="13.88671875" customWidth="1"/>
    <col min="13" max="13" width="11.109375" customWidth="1"/>
    <col min="14" max="14" width="12" customWidth="1"/>
    <col min="15" max="15" width="11.6640625" customWidth="1"/>
    <col min="17" max="17" width="13.5546875" customWidth="1"/>
  </cols>
  <sheetData>
    <row r="3" spans="1:17" ht="17.399999999999999" x14ac:dyDescent="0.3">
      <c r="A3" s="715" t="s">
        <v>317</v>
      </c>
      <c r="B3" s="715"/>
      <c r="C3" s="715"/>
      <c r="D3" s="715"/>
      <c r="E3" s="715"/>
      <c r="F3" s="715"/>
      <c r="G3" s="715"/>
      <c r="H3" s="715"/>
      <c r="I3" s="715"/>
      <c r="J3" s="715"/>
      <c r="K3" s="715"/>
      <c r="L3" s="715"/>
      <c r="M3" s="715"/>
      <c r="N3" s="715"/>
      <c r="O3" s="715"/>
    </row>
    <row r="4" spans="1:17" ht="17.399999999999999" x14ac:dyDescent="0.3">
      <c r="A4" s="481"/>
      <c r="B4" s="504"/>
      <c r="C4" s="481"/>
      <c r="D4" s="481"/>
      <c r="E4" s="481"/>
      <c r="F4" s="481"/>
      <c r="G4" s="481"/>
      <c r="H4" s="481"/>
      <c r="I4" s="481"/>
      <c r="J4" s="481"/>
      <c r="K4" s="481"/>
      <c r="L4" s="505"/>
      <c r="M4" s="481"/>
      <c r="N4" s="481"/>
      <c r="O4" s="481"/>
    </row>
    <row r="5" spans="1:17" ht="17.399999999999999" x14ac:dyDescent="0.3">
      <c r="A5" s="481"/>
      <c r="B5" s="481"/>
      <c r="C5" s="481"/>
      <c r="D5" s="481"/>
      <c r="E5" s="481"/>
      <c r="F5" s="481"/>
      <c r="G5" s="481"/>
      <c r="H5" s="481"/>
      <c r="I5" s="481"/>
      <c r="J5" s="481"/>
      <c r="K5" s="481"/>
      <c r="L5" s="481"/>
      <c r="M5" s="481"/>
      <c r="N5" s="481"/>
      <c r="O5" s="481"/>
    </row>
    <row r="6" spans="1:17" ht="17.399999999999999" x14ac:dyDescent="0.3">
      <c r="A6" s="481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7" x14ac:dyDescent="0.25">
      <c r="A7" s="36"/>
      <c r="B7" s="38" t="s">
        <v>37</v>
      </c>
      <c r="C7" s="38" t="s">
        <v>318</v>
      </c>
      <c r="D7" s="38" t="s">
        <v>319</v>
      </c>
      <c r="E7" s="38" t="s">
        <v>320</v>
      </c>
      <c r="F7" s="38" t="s">
        <v>321</v>
      </c>
      <c r="G7" s="38" t="s">
        <v>322</v>
      </c>
      <c r="H7" s="38" t="s">
        <v>323</v>
      </c>
      <c r="I7" s="38" t="s">
        <v>324</v>
      </c>
      <c r="J7" s="38" t="s">
        <v>325</v>
      </c>
      <c r="K7" s="38" t="s">
        <v>326</v>
      </c>
      <c r="L7" s="38" t="s">
        <v>327</v>
      </c>
      <c r="M7" s="38" t="s">
        <v>328</v>
      </c>
      <c r="N7" s="38" t="s">
        <v>329</v>
      </c>
      <c r="O7" s="38" t="s">
        <v>24</v>
      </c>
    </row>
    <row r="8" spans="1:17" x14ac:dyDescent="0.25">
      <c r="A8" s="37" t="s">
        <v>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35.25" customHeight="1" x14ac:dyDescent="0.25">
      <c r="A9" s="39" t="s">
        <v>38</v>
      </c>
      <c r="B9" s="482"/>
      <c r="C9" s="482"/>
      <c r="D9" s="482"/>
      <c r="E9" s="482"/>
      <c r="F9" s="482"/>
      <c r="G9" s="482"/>
      <c r="H9" s="482"/>
      <c r="I9" s="482"/>
      <c r="J9" s="482"/>
      <c r="K9" s="482"/>
      <c r="L9" s="482"/>
      <c r="M9" s="482"/>
      <c r="N9" s="482"/>
      <c r="O9" s="482"/>
      <c r="Q9" s="2"/>
    </row>
    <row r="10" spans="1:17" ht="29.25" customHeight="1" x14ac:dyDescent="0.25">
      <c r="A10" s="90" t="s">
        <v>78</v>
      </c>
      <c r="B10" s="40">
        <f>'Mérleg 20. m.'!D6</f>
        <v>924562229</v>
      </c>
      <c r="C10" s="40">
        <v>68612960</v>
      </c>
      <c r="D10" s="40">
        <v>68612960</v>
      </c>
      <c r="E10" s="40">
        <v>68612960</v>
      </c>
      <c r="F10" s="40">
        <v>68612960</v>
      </c>
      <c r="G10" s="40">
        <v>68612960</v>
      </c>
      <c r="H10" s="40">
        <f>68612960+33195415</f>
        <v>101808375</v>
      </c>
      <c r="I10" s="40">
        <v>81914056</v>
      </c>
      <c r="J10" s="40">
        <v>81914056</v>
      </c>
      <c r="K10" s="40">
        <v>81914056</v>
      </c>
      <c r="L10" s="40">
        <v>81914056</v>
      </c>
      <c r="M10" s="40">
        <v>81914056</v>
      </c>
      <c r="N10" s="40">
        <v>70118774</v>
      </c>
      <c r="O10" s="40">
        <f>SUM(C10:N10)</f>
        <v>924562229</v>
      </c>
      <c r="Q10" s="2"/>
    </row>
    <row r="11" spans="1:17" ht="48" customHeight="1" x14ac:dyDescent="0.25">
      <c r="A11" s="90" t="s">
        <v>82</v>
      </c>
      <c r="B11" s="40">
        <f>'Mérleg 20. m.'!D17</f>
        <v>331622566</v>
      </c>
      <c r="C11" s="40">
        <v>110076519</v>
      </c>
      <c r="D11" s="40"/>
      <c r="E11" s="40"/>
      <c r="F11" s="40"/>
      <c r="G11" s="40"/>
      <c r="H11" s="40"/>
      <c r="I11" s="40"/>
      <c r="J11" s="40"/>
      <c r="K11" s="40"/>
      <c r="L11" s="40"/>
      <c r="M11" s="40">
        <v>221546047</v>
      </c>
      <c r="N11" s="40"/>
      <c r="O11" s="40">
        <f t="shared" ref="O11:O17" si="0">SUM(C11:N11)</f>
        <v>331622566</v>
      </c>
      <c r="Q11" s="2"/>
    </row>
    <row r="12" spans="1:17" x14ac:dyDescent="0.25">
      <c r="A12" s="90" t="s">
        <v>95</v>
      </c>
      <c r="B12" s="40">
        <f>'Mérleg 20. m.'!D20</f>
        <v>105616000</v>
      </c>
      <c r="C12" s="40"/>
      <c r="D12" s="40"/>
      <c r="E12" s="40">
        <f>105616/2*1000</f>
        <v>52808000</v>
      </c>
      <c r="F12" s="40"/>
      <c r="G12" s="40"/>
      <c r="H12" s="40"/>
      <c r="I12" s="40"/>
      <c r="J12" s="40"/>
      <c r="K12" s="40">
        <v>52808000</v>
      </c>
      <c r="L12" s="40"/>
      <c r="M12" s="40"/>
      <c r="N12" s="40"/>
      <c r="O12" s="40">
        <f t="shared" si="0"/>
        <v>105616000</v>
      </c>
      <c r="Q12" s="2"/>
    </row>
    <row r="13" spans="1:17" x14ac:dyDescent="0.25">
      <c r="A13" s="39" t="s">
        <v>76</v>
      </c>
      <c r="B13" s="40">
        <f>'Mérleg 20. m.'!D29</f>
        <v>166875415</v>
      </c>
      <c r="C13" s="40">
        <v>13058030</v>
      </c>
      <c r="D13" s="40">
        <v>13058030</v>
      </c>
      <c r="E13" s="40">
        <v>13058030</v>
      </c>
      <c r="F13" s="40">
        <v>13058030</v>
      </c>
      <c r="G13" s="40">
        <v>13058030</v>
      </c>
      <c r="H13" s="40">
        <v>13058030</v>
      </c>
      <c r="I13" s="40">
        <v>14754539</v>
      </c>
      <c r="J13" s="40">
        <v>14754539</v>
      </c>
      <c r="K13" s="40">
        <v>14754539</v>
      </c>
      <c r="L13" s="40">
        <v>14754539</v>
      </c>
      <c r="M13" s="40">
        <v>14754539</v>
      </c>
      <c r="N13" s="40">
        <v>14754540</v>
      </c>
      <c r="O13" s="40">
        <f t="shared" si="0"/>
        <v>166875415</v>
      </c>
      <c r="Q13" s="2"/>
    </row>
    <row r="14" spans="1:17" ht="40.5" customHeight="1" x14ac:dyDescent="0.25">
      <c r="A14" s="39" t="s">
        <v>96</v>
      </c>
      <c r="B14" s="40">
        <f>'Mérleg 20. m.'!D30</f>
        <v>26600985</v>
      </c>
      <c r="C14" s="40">
        <v>500000</v>
      </c>
      <c r="D14" s="40">
        <v>4300000</v>
      </c>
      <c r="E14" s="40">
        <v>200000</v>
      </c>
      <c r="F14" s="40"/>
      <c r="G14" s="40"/>
      <c r="H14" s="40">
        <f>1167800+250000</f>
        <v>1417800</v>
      </c>
      <c r="I14" s="40">
        <f>19823195/3</f>
        <v>6607731.666666667</v>
      </c>
      <c r="J14" s="40"/>
      <c r="K14" s="40">
        <v>360000</v>
      </c>
      <c r="L14" s="40">
        <v>6607732</v>
      </c>
      <c r="M14" s="40"/>
      <c r="N14" s="40">
        <v>6607721</v>
      </c>
      <c r="O14" s="40">
        <f>SUM(C14:N14)</f>
        <v>26600984.666666668</v>
      </c>
      <c r="P14" s="98"/>
      <c r="Q14" s="2"/>
    </row>
    <row r="15" spans="1:17" ht="56.25" customHeight="1" x14ac:dyDescent="0.25">
      <c r="A15" s="90" t="s">
        <v>93</v>
      </c>
      <c r="B15" s="40">
        <f>'Mérleg 20. m.'!D31</f>
        <v>21755816</v>
      </c>
      <c r="C15" s="40">
        <v>250000</v>
      </c>
      <c r="D15" s="40">
        <v>250000</v>
      </c>
      <c r="E15" s="40">
        <v>250000</v>
      </c>
      <c r="F15" s="40">
        <f>250000+13207818</f>
        <v>13457818</v>
      </c>
      <c r="G15" s="40">
        <v>250000</v>
      </c>
      <c r="H15" s="40">
        <v>250000</v>
      </c>
      <c r="I15" s="40">
        <v>250000</v>
      </c>
      <c r="J15" s="40">
        <v>250000</v>
      </c>
      <c r="K15" s="40">
        <v>250000</v>
      </c>
      <c r="L15" s="40">
        <v>250000</v>
      </c>
      <c r="M15" s="40">
        <v>250000</v>
      </c>
      <c r="N15" s="40">
        <f>250000+5547998</f>
        <v>5797998</v>
      </c>
      <c r="O15" s="40">
        <f t="shared" si="0"/>
        <v>21755816</v>
      </c>
      <c r="Q15" s="2"/>
    </row>
    <row r="16" spans="1:17" ht="20.25" customHeight="1" x14ac:dyDescent="0.25">
      <c r="A16" s="90" t="s">
        <v>84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98"/>
      <c r="Q16" s="2"/>
    </row>
    <row r="17" spans="1:17" x14ac:dyDescent="0.25">
      <c r="A17" s="90" t="s">
        <v>91</v>
      </c>
      <c r="B17" s="40">
        <f>'Mérleg 20. m.'!D36</f>
        <v>380430198</v>
      </c>
      <c r="C17" s="40">
        <v>39211850</v>
      </c>
      <c r="D17" s="40">
        <v>31519850</v>
      </c>
      <c r="E17" s="40">
        <v>31519850</v>
      </c>
      <c r="F17" s="40">
        <v>31519850</v>
      </c>
      <c r="G17" s="40">
        <v>31519850</v>
      </c>
      <c r="H17" s="40">
        <v>31519850</v>
      </c>
      <c r="I17" s="40">
        <v>30603183</v>
      </c>
      <c r="J17" s="40">
        <v>30603183</v>
      </c>
      <c r="K17" s="40">
        <v>30603183</v>
      </c>
      <c r="L17" s="40">
        <v>30603183</v>
      </c>
      <c r="M17" s="40">
        <v>30603183</v>
      </c>
      <c r="N17" s="40">
        <v>30603183</v>
      </c>
      <c r="O17" s="40">
        <f t="shared" si="0"/>
        <v>380430198</v>
      </c>
      <c r="Q17" s="2"/>
    </row>
    <row r="18" spans="1:17" x14ac:dyDescent="0.25">
      <c r="A18" s="44" t="s">
        <v>39</v>
      </c>
      <c r="B18" s="45">
        <f>SUM(B10:B17)</f>
        <v>1957463209</v>
      </c>
      <c r="C18" s="45">
        <f>SUM(C10:C17)</f>
        <v>231709359</v>
      </c>
      <c r="D18" s="45">
        <f t="shared" ref="D18:N18" si="1">SUM(D10:D17)</f>
        <v>117740840</v>
      </c>
      <c r="E18" s="45">
        <f t="shared" si="1"/>
        <v>166448840</v>
      </c>
      <c r="F18" s="45">
        <f t="shared" si="1"/>
        <v>126648658</v>
      </c>
      <c r="G18" s="45">
        <f t="shared" si="1"/>
        <v>113440840</v>
      </c>
      <c r="H18" s="45">
        <f t="shared" si="1"/>
        <v>148054055</v>
      </c>
      <c r="I18" s="45">
        <f t="shared" si="1"/>
        <v>134129509.66666667</v>
      </c>
      <c r="J18" s="45">
        <f t="shared" si="1"/>
        <v>127521778</v>
      </c>
      <c r="K18" s="45">
        <f t="shared" si="1"/>
        <v>180689778</v>
      </c>
      <c r="L18" s="45">
        <f t="shared" si="1"/>
        <v>134129510</v>
      </c>
      <c r="M18" s="45">
        <f t="shared" si="1"/>
        <v>349067825</v>
      </c>
      <c r="N18" s="45">
        <f t="shared" si="1"/>
        <v>127882216</v>
      </c>
      <c r="O18" s="45">
        <f>SUM(O10:O17)</f>
        <v>1957463208.6666667</v>
      </c>
      <c r="Q18" s="2"/>
    </row>
    <row r="19" spans="1:17" x14ac:dyDescent="0.25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Q19" s="2"/>
    </row>
    <row r="20" spans="1:17" x14ac:dyDescent="0.25">
      <c r="A20" s="41"/>
      <c r="B20" s="38" t="s">
        <v>37</v>
      </c>
      <c r="C20" s="38" t="s">
        <v>318</v>
      </c>
      <c r="D20" s="38" t="s">
        <v>319</v>
      </c>
      <c r="E20" s="38" t="s">
        <v>320</v>
      </c>
      <c r="F20" s="38" t="s">
        <v>321</v>
      </c>
      <c r="G20" s="38" t="s">
        <v>322</v>
      </c>
      <c r="H20" s="38" t="s">
        <v>323</v>
      </c>
      <c r="I20" s="38" t="s">
        <v>324</v>
      </c>
      <c r="J20" s="38" t="s">
        <v>325</v>
      </c>
      <c r="K20" s="38" t="s">
        <v>326</v>
      </c>
      <c r="L20" s="38" t="s">
        <v>327</v>
      </c>
      <c r="M20" s="38" t="s">
        <v>328</v>
      </c>
      <c r="N20" s="38" t="s">
        <v>329</v>
      </c>
      <c r="O20" s="38" t="s">
        <v>24</v>
      </c>
      <c r="Q20" s="2"/>
    </row>
    <row r="21" spans="1:17" x14ac:dyDescent="0.25">
      <c r="A21" s="37" t="s">
        <v>0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Q21" s="2"/>
    </row>
    <row r="22" spans="1:17" x14ac:dyDescent="0.25">
      <c r="A22" s="39" t="s">
        <v>40</v>
      </c>
      <c r="Q22" s="2"/>
    </row>
    <row r="23" spans="1:17" ht="30.75" customHeight="1" x14ac:dyDescent="0.25">
      <c r="A23" s="39" t="s">
        <v>113</v>
      </c>
      <c r="B23" s="40">
        <f>'Működési kiadások 18.'!F7</f>
        <v>695791525</v>
      </c>
      <c r="C23" s="40">
        <f>B23/12</f>
        <v>57982627.083333336</v>
      </c>
      <c r="D23" s="40">
        <f>B23/12</f>
        <v>57982627.083333336</v>
      </c>
      <c r="E23" s="40">
        <v>42934996</v>
      </c>
      <c r="F23" s="40">
        <v>42934996</v>
      </c>
      <c r="G23" s="40">
        <v>42934996</v>
      </c>
      <c r="H23" s="40">
        <v>42934996</v>
      </c>
      <c r="I23" s="40">
        <v>42934996</v>
      </c>
      <c r="J23" s="40">
        <v>42934966</v>
      </c>
      <c r="K23" s="40">
        <v>42934966</v>
      </c>
      <c r="L23" s="40">
        <v>42934966</v>
      </c>
      <c r="M23" s="40">
        <v>42934966</v>
      </c>
      <c r="N23" s="40">
        <f>B23-C23-D23-E23-F23-G23-H23-I23-J23-K23-L23-M23</f>
        <v>193411426.83333325</v>
      </c>
      <c r="O23" s="40">
        <f t="shared" ref="O23:O33" si="2">SUM(C23:N23)</f>
        <v>695791525</v>
      </c>
      <c r="Q23" s="2"/>
    </row>
    <row r="24" spans="1:17" ht="21" x14ac:dyDescent="0.25">
      <c r="A24" s="90" t="s">
        <v>131</v>
      </c>
      <c r="B24" s="40">
        <f>'Működési kiadások 18.'!F12</f>
        <v>64102602</v>
      </c>
      <c r="C24" s="40">
        <v>3966321</v>
      </c>
      <c r="D24" s="40">
        <v>3966321</v>
      </c>
      <c r="E24" s="40">
        <v>3966321</v>
      </c>
      <c r="F24" s="40">
        <v>3966321</v>
      </c>
      <c r="G24" s="40">
        <v>3966321</v>
      </c>
      <c r="H24" s="40">
        <v>3966321</v>
      </c>
      <c r="I24" s="40">
        <v>3966321</v>
      </c>
      <c r="J24" s="40">
        <v>3966321</v>
      </c>
      <c r="K24" s="40">
        <v>3966321</v>
      </c>
      <c r="L24" s="40">
        <v>3966321</v>
      </c>
      <c r="M24" s="40">
        <v>3966321</v>
      </c>
      <c r="N24" s="40">
        <f>B24-C24-D24-E24-F24-G24-H24-I24-J24-K24-L24-M24</f>
        <v>20473071</v>
      </c>
      <c r="O24" s="40">
        <f t="shared" si="2"/>
        <v>64102602</v>
      </c>
      <c r="Q24" s="2"/>
    </row>
    <row r="25" spans="1:17" ht="18" customHeight="1" x14ac:dyDescent="0.25">
      <c r="A25" s="39" t="s">
        <v>115</v>
      </c>
      <c r="B25" s="68">
        <f>'Működési kiadások 18.'!F13</f>
        <v>315388412</v>
      </c>
      <c r="C25" s="40">
        <f>276127736/12</f>
        <v>23010644.666666668</v>
      </c>
      <c r="D25" s="40">
        <f>276127736/12</f>
        <v>23010644.666666668</v>
      </c>
      <c r="E25" s="40">
        <f>276127736/12</f>
        <v>23010644.666666668</v>
      </c>
      <c r="F25" s="40">
        <f>276127736/12</f>
        <v>23010644.666666668</v>
      </c>
      <c r="G25" s="40">
        <f>276127736/12</f>
        <v>23010644.666666668</v>
      </c>
      <c r="H25" s="40">
        <f t="shared" ref="H25:M25" si="3">276127736/12</f>
        <v>23010644.666666668</v>
      </c>
      <c r="I25" s="40">
        <f t="shared" si="3"/>
        <v>23010644.666666668</v>
      </c>
      <c r="J25" s="40">
        <f t="shared" si="3"/>
        <v>23010644.666666668</v>
      </c>
      <c r="K25" s="40">
        <f t="shared" si="3"/>
        <v>23010644.666666668</v>
      </c>
      <c r="L25" s="40">
        <f t="shared" si="3"/>
        <v>23010644.666666668</v>
      </c>
      <c r="M25" s="40">
        <f t="shared" si="3"/>
        <v>23010644.666666668</v>
      </c>
      <c r="N25" s="40">
        <f>B25-C25-D25-E25-F25-G25-H25-I25-J25-K25-L25-M25</f>
        <v>62271320.666666657</v>
      </c>
      <c r="O25" s="40">
        <f>SUM(C25:N25)</f>
        <v>315388411.99999994</v>
      </c>
      <c r="Q25" s="2"/>
    </row>
    <row r="26" spans="1:17" x14ac:dyDescent="0.25">
      <c r="A26" s="39" t="s">
        <v>116</v>
      </c>
      <c r="B26" s="40">
        <f>'Működési kiadások 18.'!F14</f>
        <v>16327000</v>
      </c>
      <c r="C26" s="40">
        <v>1288000</v>
      </c>
      <c r="D26" s="40">
        <v>1288000</v>
      </c>
      <c r="E26" s="40">
        <v>1288000</v>
      </c>
      <c r="F26" s="40">
        <v>1288000</v>
      </c>
      <c r="G26" s="40">
        <v>1288000</v>
      </c>
      <c r="H26" s="40">
        <v>1288000</v>
      </c>
      <c r="I26" s="40">
        <v>1288000</v>
      </c>
      <c r="J26" s="40">
        <v>1288000</v>
      </c>
      <c r="K26" s="40">
        <v>1288000</v>
      </c>
      <c r="L26" s="40">
        <v>1288000</v>
      </c>
      <c r="M26" s="40">
        <v>1288000</v>
      </c>
      <c r="N26" s="40">
        <f>B26-C26-D26-E26-F26-G26-H26-I26-J26-K26-L26-M26</f>
        <v>2159000</v>
      </c>
      <c r="O26" s="40">
        <f>SUM(C26:N26)</f>
        <v>16327000</v>
      </c>
      <c r="Q26" s="2"/>
    </row>
    <row r="27" spans="1:17" s="69" customFormat="1" ht="21" x14ac:dyDescent="0.25">
      <c r="A27" s="90" t="s">
        <v>132</v>
      </c>
      <c r="B27" s="40">
        <f>'Működési kiadások 18.'!C15-'Működési kiadások 18.'!C29</f>
        <v>104650994</v>
      </c>
      <c r="C27" s="40">
        <f>103463334/12</f>
        <v>8621944.5</v>
      </c>
      <c r="D27" s="40">
        <f t="shared" ref="D27:M27" si="4">103463334/12</f>
        <v>8621944.5</v>
      </c>
      <c r="E27" s="40">
        <f t="shared" si="4"/>
        <v>8621944.5</v>
      </c>
      <c r="F27" s="40">
        <f t="shared" si="4"/>
        <v>8621944.5</v>
      </c>
      <c r="G27" s="40">
        <f t="shared" si="4"/>
        <v>8621944.5</v>
      </c>
      <c r="H27" s="40">
        <f t="shared" si="4"/>
        <v>8621944.5</v>
      </c>
      <c r="I27" s="40">
        <f t="shared" si="4"/>
        <v>8621944.5</v>
      </c>
      <c r="J27" s="40">
        <f t="shared" si="4"/>
        <v>8621944.5</v>
      </c>
      <c r="K27" s="40">
        <f t="shared" si="4"/>
        <v>8621944.5</v>
      </c>
      <c r="L27" s="40">
        <f t="shared" si="4"/>
        <v>8621944.5</v>
      </c>
      <c r="M27" s="40">
        <f t="shared" si="4"/>
        <v>8621944.5</v>
      </c>
      <c r="N27" s="40">
        <f>B27-C27-D27-E27-F27-G27-H27-I27-J27-K27-L27-M27</f>
        <v>9809604.5</v>
      </c>
      <c r="O27" s="40">
        <f t="shared" si="2"/>
        <v>104650994</v>
      </c>
      <c r="Q27" s="2"/>
    </row>
    <row r="28" spans="1:17" x14ac:dyDescent="0.25">
      <c r="A28" s="67" t="s">
        <v>275</v>
      </c>
      <c r="B28" s="68">
        <f>'Működési kiadások 18.'!C29</f>
        <v>31010392</v>
      </c>
      <c r="C28" s="40">
        <v>1666667</v>
      </c>
      <c r="D28" s="40">
        <v>1666667</v>
      </c>
      <c r="E28" s="40">
        <v>1666667</v>
      </c>
      <c r="F28" s="40">
        <f>1666667+13207818</f>
        <v>14874485</v>
      </c>
      <c r="G28" s="40">
        <v>1666667</v>
      </c>
      <c r="H28" s="40">
        <v>1666667</v>
      </c>
      <c r="I28" s="40">
        <v>1300429</v>
      </c>
      <c r="J28" s="40">
        <v>1300429</v>
      </c>
      <c r="K28" s="40">
        <v>1300429</v>
      </c>
      <c r="L28" s="40">
        <v>1300429</v>
      </c>
      <c r="M28" s="40">
        <v>1300429</v>
      </c>
      <c r="N28" s="40">
        <v>1300427</v>
      </c>
      <c r="O28" s="68">
        <f>SUM(C28:N28)</f>
        <v>31010392</v>
      </c>
      <c r="Q28" s="2"/>
    </row>
    <row r="29" spans="1:17" ht="36.75" customHeight="1" x14ac:dyDescent="0.25">
      <c r="A29" s="39" t="s">
        <v>117</v>
      </c>
      <c r="B29" s="40">
        <f>'Felhalmozás 19.'!D40</f>
        <v>352104603</v>
      </c>
      <c r="C29" s="40"/>
      <c r="D29" s="40"/>
      <c r="E29" s="40">
        <v>7500000</v>
      </c>
      <c r="F29" s="40">
        <v>100000</v>
      </c>
      <c r="G29" s="40">
        <v>13811720</v>
      </c>
      <c r="H29" s="40"/>
      <c r="I29" s="40">
        <v>190500</v>
      </c>
      <c r="J29" s="40"/>
      <c r="K29" s="40">
        <v>83202953</v>
      </c>
      <c r="L29" s="40">
        <v>20807666</v>
      </c>
      <c r="M29" s="40">
        <v>226212120</v>
      </c>
      <c r="N29" s="40">
        <v>279644</v>
      </c>
      <c r="O29" s="40">
        <f>SUM(C29:N29)</f>
        <v>352104603</v>
      </c>
      <c r="Q29" s="2"/>
    </row>
    <row r="30" spans="1:17" x14ac:dyDescent="0.25">
      <c r="A30" s="90" t="s">
        <v>118</v>
      </c>
      <c r="B30" s="40">
        <f>'Felhalmozás 19.'!D10</f>
        <v>8247361</v>
      </c>
      <c r="C30" s="506">
        <v>698500</v>
      </c>
      <c r="D30" s="506"/>
      <c r="E30" s="506">
        <v>500000</v>
      </c>
      <c r="F30" s="506"/>
      <c r="G30" s="506"/>
      <c r="H30" s="506"/>
      <c r="I30" s="506">
        <v>1000000</v>
      </c>
      <c r="J30" s="506"/>
      <c r="K30" s="506">
        <v>5548861</v>
      </c>
      <c r="L30" s="506">
        <v>500000</v>
      </c>
      <c r="M30" s="506"/>
      <c r="N30" s="506"/>
      <c r="O30" s="40">
        <f t="shared" si="2"/>
        <v>8247361</v>
      </c>
      <c r="Q30" s="2"/>
    </row>
    <row r="31" spans="1:17" x14ac:dyDescent="0.25">
      <c r="A31" s="39" t="s">
        <v>119</v>
      </c>
      <c r="B31" s="68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>
        <f t="shared" si="2"/>
        <v>0</v>
      </c>
      <c r="Q31" s="2"/>
    </row>
    <row r="32" spans="1:17" x14ac:dyDescent="0.25">
      <c r="A32" s="39" t="s">
        <v>172</v>
      </c>
      <c r="B32" s="68">
        <f>'Kiadások 10. m.'!E15</f>
        <v>247812031</v>
      </c>
      <c r="C32" s="40">
        <v>20523089</v>
      </c>
      <c r="D32" s="40">
        <f>B32/12</f>
        <v>20651002.583333332</v>
      </c>
      <c r="E32" s="40">
        <v>20523089</v>
      </c>
      <c r="F32" s="40">
        <v>20523089</v>
      </c>
      <c r="G32" s="40">
        <v>20523089</v>
      </c>
      <c r="H32" s="40">
        <v>20523089</v>
      </c>
      <c r="I32" s="40">
        <v>20757597</v>
      </c>
      <c r="J32" s="40">
        <v>20757597</v>
      </c>
      <c r="K32" s="40">
        <v>20757597</v>
      </c>
      <c r="L32" s="40">
        <v>20757597</v>
      </c>
      <c r="M32" s="40">
        <v>20757597</v>
      </c>
      <c r="N32" s="40">
        <v>20757598</v>
      </c>
      <c r="O32" s="40">
        <f>SUM(C32:N32)</f>
        <v>247812030.58333331</v>
      </c>
      <c r="Q32" s="2"/>
    </row>
    <row r="33" spans="1:17" x14ac:dyDescent="0.25">
      <c r="A33" s="39" t="s">
        <v>173</v>
      </c>
      <c r="B33" s="68">
        <f>'Kiadások 10. m.'!E23</f>
        <v>122028289</v>
      </c>
      <c r="C33" s="40"/>
      <c r="D33" s="40">
        <v>102247000</v>
      </c>
      <c r="E33" s="40">
        <v>9206800</v>
      </c>
      <c r="F33" s="40"/>
      <c r="G33" s="40"/>
      <c r="H33" s="40"/>
      <c r="I33" s="40"/>
      <c r="J33" s="40"/>
      <c r="K33" s="40"/>
      <c r="L33" s="40">
        <v>10574489</v>
      </c>
      <c r="M33" s="40"/>
      <c r="N33" s="40"/>
      <c r="O33" s="40">
        <f t="shared" si="2"/>
        <v>122028289</v>
      </c>
      <c r="Q33" s="2"/>
    </row>
    <row r="34" spans="1:17" x14ac:dyDescent="0.25">
      <c r="A34" s="44" t="s">
        <v>41</v>
      </c>
      <c r="B34" s="45">
        <f>SUM(B23:B33)</f>
        <v>1957463209</v>
      </c>
      <c r="C34" s="45">
        <f t="shared" ref="C34:N34" si="5">SUM(C23:C33)</f>
        <v>117757793.25</v>
      </c>
      <c r="D34" s="45">
        <f t="shared" si="5"/>
        <v>219434206.83333331</v>
      </c>
      <c r="E34" s="45">
        <f t="shared" si="5"/>
        <v>119218462.16666667</v>
      </c>
      <c r="F34" s="45">
        <f t="shared" si="5"/>
        <v>115319480.16666667</v>
      </c>
      <c r="G34" s="45">
        <f t="shared" si="5"/>
        <v>115823382.16666667</v>
      </c>
      <c r="H34" s="45">
        <f t="shared" si="5"/>
        <v>102011662.16666667</v>
      </c>
      <c r="I34" s="45">
        <f t="shared" si="5"/>
        <v>103070432.16666667</v>
      </c>
      <c r="J34" s="45">
        <f t="shared" si="5"/>
        <v>101879902.16666667</v>
      </c>
      <c r="K34" s="45">
        <f t="shared" si="5"/>
        <v>190631716.16666669</v>
      </c>
      <c r="L34" s="45">
        <f t="shared" si="5"/>
        <v>133762057.16666667</v>
      </c>
      <c r="M34" s="45">
        <f t="shared" si="5"/>
        <v>328092022.16666669</v>
      </c>
      <c r="N34" s="45">
        <f t="shared" si="5"/>
        <v>310462091.99999988</v>
      </c>
      <c r="O34" s="45">
        <f>SUM(O23:O33)</f>
        <v>1957463208.5833333</v>
      </c>
    </row>
    <row r="35" spans="1:17" x14ac:dyDescent="0.25">
      <c r="B35" s="343"/>
      <c r="F35" s="343"/>
    </row>
    <row r="36" spans="1:17" x14ac:dyDescent="0.25">
      <c r="B36" s="2"/>
      <c r="C36" s="343"/>
      <c r="F36" s="343"/>
    </row>
    <row r="37" spans="1:17" x14ac:dyDescent="0.25">
      <c r="B37" s="93"/>
      <c r="C37" s="343"/>
      <c r="D37" s="343"/>
      <c r="F37" s="343"/>
      <c r="G37" s="343"/>
      <c r="H37" s="93"/>
      <c r="I37" s="343"/>
      <c r="K37" s="343"/>
      <c r="L37" s="2"/>
    </row>
    <row r="38" spans="1:17" x14ac:dyDescent="0.25">
      <c r="B38" s="2"/>
      <c r="D38" s="343"/>
      <c r="F38" s="343"/>
      <c r="G38" s="343"/>
      <c r="H38" s="93"/>
      <c r="I38" s="343"/>
      <c r="K38" s="343"/>
      <c r="L38" s="2"/>
      <c r="N38" s="2"/>
    </row>
    <row r="39" spans="1:17" x14ac:dyDescent="0.25">
      <c r="D39" s="343"/>
      <c r="F39" s="343"/>
      <c r="G39" s="343"/>
      <c r="H39" s="93"/>
      <c r="I39" s="343"/>
      <c r="K39" s="343"/>
    </row>
    <row r="40" spans="1:17" x14ac:dyDescent="0.25">
      <c r="D40" s="343"/>
      <c r="F40" s="343"/>
      <c r="G40" s="343"/>
      <c r="H40" s="93"/>
      <c r="I40" s="343"/>
      <c r="K40" s="343"/>
    </row>
    <row r="41" spans="1:17" x14ac:dyDescent="0.25">
      <c r="D41" s="343"/>
      <c r="F41" s="343"/>
      <c r="G41" s="343"/>
      <c r="H41" s="93"/>
      <c r="I41" s="343"/>
    </row>
    <row r="42" spans="1:17" x14ac:dyDescent="0.25">
      <c r="D42" s="343"/>
      <c r="F42" s="343"/>
      <c r="G42" s="343"/>
      <c r="H42" s="93"/>
      <c r="I42" s="343"/>
    </row>
    <row r="43" spans="1:17" x14ac:dyDescent="0.25">
      <c r="D43" s="343"/>
      <c r="F43" s="93"/>
      <c r="G43" s="343"/>
      <c r="H43" s="93"/>
      <c r="I43" s="343"/>
    </row>
    <row r="44" spans="1:17" x14ac:dyDescent="0.25">
      <c r="D44" s="343"/>
    </row>
    <row r="45" spans="1:17" x14ac:dyDescent="0.25">
      <c r="H45" s="93"/>
    </row>
  </sheetData>
  <mergeCells count="1">
    <mergeCell ref="A3:O3"/>
  </mergeCells>
  <pageMargins left="0.75" right="0.75" top="1" bottom="1" header="0.5" footer="0.5"/>
  <pageSetup paperSize="9" scale="53" orientation="landscape" r:id="rId1"/>
  <headerFooter alignWithMargins="0">
    <oddHeader>&amp;R22. sz. melléklet
.../2024.(VIII.29.) Egyek Önk.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7"/>
  <sheetViews>
    <sheetView topLeftCell="A4" zoomScale="110" zoomScaleNormal="110" workbookViewId="0">
      <selection activeCell="D23" sqref="D23"/>
    </sheetView>
  </sheetViews>
  <sheetFormatPr defaultRowHeight="13.2" x14ac:dyDescent="0.25"/>
  <cols>
    <col min="1" max="1" width="33.33203125" style="4" customWidth="1"/>
    <col min="2" max="2" width="17" style="4" customWidth="1"/>
    <col min="3" max="3" width="33.6640625" style="4" customWidth="1"/>
    <col min="4" max="4" width="19.6640625" style="4" customWidth="1"/>
    <col min="5" max="5" width="17.5546875" bestFit="1" customWidth="1"/>
    <col min="6" max="6" width="16.5546875" bestFit="1" customWidth="1"/>
    <col min="8" max="8" width="17.44140625" bestFit="1" customWidth="1"/>
    <col min="9" max="9" width="12.5546875" bestFit="1" customWidth="1"/>
  </cols>
  <sheetData>
    <row r="2" spans="1:8" x14ac:dyDescent="0.25">
      <c r="A2" s="721" t="s">
        <v>375</v>
      </c>
      <c r="B2" s="721"/>
      <c r="C2" s="721"/>
      <c r="D2" s="721"/>
    </row>
    <row r="3" spans="1:8" ht="51" customHeight="1" x14ac:dyDescent="0.25">
      <c r="A3" s="721"/>
      <c r="B3" s="721"/>
      <c r="C3" s="721"/>
      <c r="D3" s="721"/>
    </row>
    <row r="4" spans="1:8" x14ac:dyDescent="0.25">
      <c r="A4" s="10"/>
      <c r="B4" s="10"/>
    </row>
    <row r="5" spans="1:8" ht="13.8" thickBot="1" x14ac:dyDescent="0.3">
      <c r="D5" s="591"/>
    </row>
    <row r="6" spans="1:8" ht="13.2" customHeight="1" x14ac:dyDescent="0.25">
      <c r="A6" s="722" t="s">
        <v>224</v>
      </c>
      <c r="B6" s="725" t="s">
        <v>333</v>
      </c>
      <c r="C6" s="722" t="s">
        <v>1</v>
      </c>
      <c r="D6" s="725" t="s">
        <v>333</v>
      </c>
    </row>
    <row r="7" spans="1:8" x14ac:dyDescent="0.25">
      <c r="A7" s="723"/>
      <c r="B7" s="726"/>
      <c r="C7" s="723"/>
      <c r="D7" s="726"/>
    </row>
    <row r="8" spans="1:8" ht="13.8" thickBot="1" x14ac:dyDescent="0.3">
      <c r="A8" s="724"/>
      <c r="B8" s="727"/>
      <c r="C8" s="724"/>
      <c r="D8" s="727"/>
    </row>
    <row r="9" spans="1:8" ht="26.4" x14ac:dyDescent="0.25">
      <c r="A9" s="261" t="s">
        <v>113</v>
      </c>
      <c r="B9" s="186">
        <f>'Működési kiadások 18.'!F7</f>
        <v>695791525</v>
      </c>
      <c r="C9" s="189" t="s">
        <v>78</v>
      </c>
      <c r="D9" s="310">
        <f>'Mérleg 20. m.'!D6</f>
        <v>924562229</v>
      </c>
      <c r="E9" s="362"/>
      <c r="H9" s="93"/>
    </row>
    <row r="10" spans="1:8" ht="26.4" x14ac:dyDescent="0.25">
      <c r="A10" s="262" t="s">
        <v>131</v>
      </c>
      <c r="B10" s="187">
        <f>'Működési kiadások 18.'!F12</f>
        <v>64102602</v>
      </c>
      <c r="C10" s="190" t="s">
        <v>135</v>
      </c>
      <c r="D10" s="311">
        <f>'Mérleg 20. m.'!D20-31508641</f>
        <v>74107359</v>
      </c>
      <c r="E10" s="362"/>
      <c r="H10" s="93"/>
    </row>
    <row r="11" spans="1:8" ht="25.5" customHeight="1" x14ac:dyDescent="0.25">
      <c r="A11" s="263" t="s">
        <v>115</v>
      </c>
      <c r="B11" s="187">
        <f>'Működési kiadások 18.'!F13</f>
        <v>315388412</v>
      </c>
      <c r="C11" s="191" t="s">
        <v>76</v>
      </c>
      <c r="D11" s="311">
        <f>'Mérleg 20. m.'!D29-D23</f>
        <v>132665885</v>
      </c>
      <c r="E11" s="362"/>
      <c r="H11" s="93"/>
    </row>
    <row r="12" spans="1:8" ht="14.25" customHeight="1" x14ac:dyDescent="0.25">
      <c r="A12" s="263" t="s">
        <v>116</v>
      </c>
      <c r="B12" s="187">
        <f>#REF!</f>
        <v>16327000</v>
      </c>
      <c r="C12" s="185" t="s">
        <v>93</v>
      </c>
      <c r="D12" s="311">
        <f>'Mérleg 20. m.'!D31</f>
        <v>21755816</v>
      </c>
      <c r="E12" s="361"/>
      <c r="F12" s="1"/>
      <c r="G12" s="132"/>
      <c r="H12" s="93"/>
    </row>
    <row r="13" spans="1:8" x14ac:dyDescent="0.25">
      <c r="A13" s="263" t="s">
        <v>133</v>
      </c>
      <c r="B13" s="187">
        <f>'Működési kiadások 18.'!C15</f>
        <v>135661386</v>
      </c>
      <c r="C13" s="190" t="s">
        <v>136</v>
      </c>
      <c r="D13" s="311">
        <f>SUM(D14:D15)</f>
        <v>74179636</v>
      </c>
    </row>
    <row r="14" spans="1:8" x14ac:dyDescent="0.25">
      <c r="A14" s="263" t="s">
        <v>134</v>
      </c>
      <c r="B14" s="187">
        <f>'Működési kiadások 18.'!C29</f>
        <v>31010392</v>
      </c>
      <c r="C14" s="191" t="s">
        <v>205</v>
      </c>
      <c r="D14" s="184">
        <f>'Bevétel 1.melléklet'!E41</f>
        <v>74179636</v>
      </c>
      <c r="E14" s="363"/>
      <c r="G14" s="2"/>
    </row>
    <row r="15" spans="1:8" x14ac:dyDescent="0.25">
      <c r="A15" s="483" t="s">
        <v>355</v>
      </c>
      <c r="B15" s="484"/>
      <c r="C15" s="485" t="s">
        <v>276</v>
      </c>
      <c r="D15" s="486">
        <v>0</v>
      </c>
      <c r="E15" s="363"/>
      <c r="G15" s="2"/>
    </row>
    <row r="16" spans="1:8" ht="15.75" customHeight="1" thickBot="1" x14ac:dyDescent="0.3">
      <c r="A16" s="264" t="s">
        <v>127</v>
      </c>
      <c r="B16" s="188">
        <f>'Működési kiadások 18.'!C32</f>
        <v>14115214</v>
      </c>
      <c r="C16" s="192" t="s">
        <v>206</v>
      </c>
      <c r="D16" s="193">
        <f>'Mérleg 20. m.'!D39</f>
        <v>14115214</v>
      </c>
      <c r="H16" s="343"/>
    </row>
    <row r="17" spans="1:9" ht="15.75" customHeight="1" thickBot="1" x14ac:dyDescent="0.3">
      <c r="A17" s="13" t="s">
        <v>17</v>
      </c>
      <c r="B17" s="306">
        <f>SUM(B9+B10+B11+B12+B13+B16+B15)</f>
        <v>1241386139</v>
      </c>
      <c r="C17" s="522" t="s">
        <v>18</v>
      </c>
      <c r="D17" s="523">
        <f t="shared" ref="D17" si="0">D9+D10+D11+D12+D13+D16</f>
        <v>1241386139</v>
      </c>
      <c r="E17" s="93"/>
      <c r="F17" s="343"/>
      <c r="H17" s="93"/>
      <c r="I17" s="93"/>
    </row>
    <row r="18" spans="1:9" ht="13.2" customHeight="1" x14ac:dyDescent="0.35">
      <c r="A18" s="716"/>
      <c r="B18" s="717"/>
      <c r="C18" s="720"/>
      <c r="D18" s="509"/>
      <c r="E18" s="343"/>
      <c r="F18" s="343"/>
      <c r="H18" s="343"/>
    </row>
    <row r="19" spans="1:9" ht="13.95" customHeight="1" thickBot="1" x14ac:dyDescent="0.4">
      <c r="A19" s="718"/>
      <c r="B19" s="719"/>
      <c r="C19" s="720"/>
      <c r="D19" s="509"/>
      <c r="F19" s="343"/>
      <c r="H19" s="93"/>
    </row>
    <row r="20" spans="1:9" ht="48.75" customHeight="1" thickBot="1" x14ac:dyDescent="0.3">
      <c r="A20" s="507" t="s">
        <v>19</v>
      </c>
      <c r="B20" s="508" t="s">
        <v>333</v>
      </c>
      <c r="C20" s="510" t="s">
        <v>20</v>
      </c>
      <c r="D20" s="508" t="s">
        <v>333</v>
      </c>
      <c r="F20" s="343">
        <f>B29-D29</f>
        <v>0</v>
      </c>
      <c r="H20" s="93"/>
    </row>
    <row r="21" spans="1:9" ht="41.25" customHeight="1" x14ac:dyDescent="0.25">
      <c r="A21" s="511"/>
      <c r="B21" s="512"/>
      <c r="C21" s="516" t="s">
        <v>82</v>
      </c>
      <c r="D21" s="517">
        <f>'Mérleg 20. m.'!D17</f>
        <v>331622566</v>
      </c>
      <c r="F21" s="343"/>
      <c r="H21" s="93"/>
      <c r="I21" s="93"/>
    </row>
    <row r="22" spans="1:9" ht="27" customHeight="1" x14ac:dyDescent="0.25">
      <c r="A22" s="302"/>
      <c r="B22" s="513"/>
      <c r="C22" s="190" t="s">
        <v>135</v>
      </c>
      <c r="D22" s="488">
        <v>31508641</v>
      </c>
      <c r="F22" s="343"/>
      <c r="H22" s="93"/>
      <c r="I22" s="93"/>
    </row>
    <row r="23" spans="1:9" x14ac:dyDescent="0.25">
      <c r="A23" s="302"/>
      <c r="B23" s="513"/>
      <c r="C23" s="191" t="s">
        <v>76</v>
      </c>
      <c r="D23" s="488">
        <v>34209530</v>
      </c>
      <c r="F23" s="343"/>
      <c r="I23" s="93"/>
    </row>
    <row r="24" spans="1:9" x14ac:dyDescent="0.25">
      <c r="A24" s="302" t="s">
        <v>213</v>
      </c>
      <c r="B24" s="184"/>
      <c r="C24" s="190" t="s">
        <v>96</v>
      </c>
      <c r="D24" s="518">
        <f>'Mérleg 20. m.'!D30</f>
        <v>26600985</v>
      </c>
      <c r="F24" s="343"/>
      <c r="I24" s="93"/>
    </row>
    <row r="25" spans="1:9" x14ac:dyDescent="0.25">
      <c r="A25" s="185" t="s">
        <v>117</v>
      </c>
      <c r="B25" s="184">
        <f>'Felhalmozás 19.'!D40</f>
        <v>352104603</v>
      </c>
      <c r="C25" s="190" t="s">
        <v>84</v>
      </c>
      <c r="D25" s="488">
        <f>'Mérleg 20. m.'!D32</f>
        <v>0</v>
      </c>
      <c r="F25" s="343"/>
    </row>
    <row r="26" spans="1:9" ht="26.4" x14ac:dyDescent="0.25">
      <c r="A26" s="185" t="s">
        <v>118</v>
      </c>
      <c r="B26" s="184">
        <f>'Felhalmozás 19.'!D10</f>
        <v>8247361</v>
      </c>
      <c r="C26" s="191" t="s">
        <v>137</v>
      </c>
      <c r="D26" s="488">
        <f>SUM(D27:D28)</f>
        <v>58438531</v>
      </c>
      <c r="F26" s="343"/>
    </row>
    <row r="27" spans="1:9" x14ac:dyDescent="0.25">
      <c r="A27" s="185" t="s">
        <v>119</v>
      </c>
      <c r="B27" s="184"/>
      <c r="C27" s="190" t="s">
        <v>218</v>
      </c>
      <c r="D27" s="488">
        <f>'Mérleg 20. m.'!D37</f>
        <v>0</v>
      </c>
      <c r="F27" s="343"/>
    </row>
    <row r="28" spans="1:9" ht="13.8" thickBot="1" x14ac:dyDescent="0.3">
      <c r="A28" s="514" t="s">
        <v>127</v>
      </c>
      <c r="B28" s="515">
        <f>'Kiadások 10. m.'!E23</f>
        <v>122028289</v>
      </c>
      <c r="C28" s="304" t="s">
        <v>204</v>
      </c>
      <c r="D28" s="489">
        <f>'Bevétel 1.melléklet'!E42</f>
        <v>58438531</v>
      </c>
      <c r="F28" s="343"/>
    </row>
    <row r="29" spans="1:9" ht="15" customHeight="1" thickBot="1" x14ac:dyDescent="0.3">
      <c r="A29" s="305" t="s">
        <v>21</v>
      </c>
      <c r="B29" s="303">
        <f>SUM(B20:B28)</f>
        <v>482380253</v>
      </c>
      <c r="C29" s="519" t="s">
        <v>22</v>
      </c>
      <c r="D29" s="520">
        <f>SUM(D21:D26)</f>
        <v>482380253</v>
      </c>
      <c r="E29" s="93"/>
      <c r="F29" s="343"/>
    </row>
    <row r="30" spans="1:9" ht="31.2" customHeight="1" thickBot="1" x14ac:dyDescent="0.4">
      <c r="A30" s="716"/>
      <c r="B30" s="717"/>
      <c r="C30" s="521"/>
      <c r="D30" s="509"/>
      <c r="F30" s="343"/>
    </row>
    <row r="31" spans="1:9" ht="13.8" thickBot="1" x14ac:dyDescent="0.3">
      <c r="A31" s="524" t="s">
        <v>23</v>
      </c>
      <c r="B31" s="523">
        <f>B17+B29</f>
        <v>1723766392</v>
      </c>
      <c r="C31" s="522" t="s">
        <v>23</v>
      </c>
      <c r="D31" s="523">
        <f>D17+D29</f>
        <v>1723766392</v>
      </c>
      <c r="E31" s="93"/>
      <c r="F31" s="343"/>
    </row>
    <row r="32" spans="1:9" ht="27" customHeight="1" x14ac:dyDescent="0.25">
      <c r="D32" s="91"/>
      <c r="F32" s="343"/>
    </row>
    <row r="33" spans="2:6" x14ac:dyDescent="0.25">
      <c r="B33" s="545"/>
      <c r="C33" s="546"/>
      <c r="D33" s="7"/>
      <c r="F33" s="343"/>
    </row>
    <row r="34" spans="2:6" x14ac:dyDescent="0.25">
      <c r="B34" s="547"/>
      <c r="C34" s="548"/>
      <c r="D34" s="398"/>
    </row>
    <row r="35" spans="2:6" x14ac:dyDescent="0.25">
      <c r="B35" s="91"/>
    </row>
    <row r="36" spans="2:6" x14ac:dyDescent="0.25">
      <c r="B36" s="91"/>
    </row>
    <row r="37" spans="2:6" x14ac:dyDescent="0.25">
      <c r="B37" s="91"/>
    </row>
  </sheetData>
  <mergeCells count="8">
    <mergeCell ref="A18:B19"/>
    <mergeCell ref="C18:C19"/>
    <mergeCell ref="A30:B30"/>
    <mergeCell ref="A2:D3"/>
    <mergeCell ref="A6:A8"/>
    <mergeCell ref="B6:B8"/>
    <mergeCell ref="C6:C8"/>
    <mergeCell ref="D6:D8"/>
  </mergeCells>
  <pageMargins left="0.78740157480314965" right="0.19685039370078741" top="0.98425196850393704" bottom="0.98425196850393704" header="0.51181102362204722" footer="0.51181102362204722"/>
  <pageSetup paperSize="9" scale="66" orientation="landscape" r:id="rId1"/>
  <headerFooter alignWithMargins="0">
    <oddHeader>&amp;R22. sz. melléklet
.../2024.(VIII.29.) Egyek Önk.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S17"/>
  <sheetViews>
    <sheetView zoomScaleNormal="100" workbookViewId="0">
      <selection activeCell="J18" sqref="J18"/>
    </sheetView>
  </sheetViews>
  <sheetFormatPr defaultRowHeight="13.2" x14ac:dyDescent="0.25"/>
  <cols>
    <col min="8" max="8" width="20" customWidth="1"/>
  </cols>
  <sheetData>
    <row r="1" spans="1:19" ht="21" x14ac:dyDescent="0.4">
      <c r="A1" s="731" t="s">
        <v>59</v>
      </c>
      <c r="B1" s="731"/>
      <c r="C1" s="731"/>
      <c r="D1" s="731"/>
      <c r="E1" s="731"/>
      <c r="F1" s="731"/>
      <c r="G1" s="731"/>
      <c r="H1" s="731"/>
      <c r="I1" s="731"/>
      <c r="L1" s="73"/>
      <c r="M1" s="2"/>
      <c r="N1" s="2"/>
      <c r="O1" s="2"/>
      <c r="P1" s="2"/>
      <c r="Q1" s="2"/>
      <c r="R1" s="2"/>
      <c r="S1" s="73"/>
    </row>
    <row r="2" spans="1:19" ht="15.6" x14ac:dyDescent="0.3">
      <c r="A2" s="71"/>
      <c r="B2" s="71"/>
      <c r="C2" s="71"/>
      <c r="D2" s="71"/>
      <c r="E2" s="71"/>
      <c r="F2" s="71"/>
      <c r="G2" s="71"/>
      <c r="H2" s="71"/>
      <c r="I2" s="71"/>
      <c r="L2" s="73"/>
      <c r="M2" s="2"/>
      <c r="N2" s="2"/>
      <c r="O2" s="729"/>
      <c r="P2" s="729"/>
      <c r="Q2" s="729"/>
      <c r="R2" s="729"/>
      <c r="S2" s="74"/>
    </row>
    <row r="3" spans="1:19" ht="15.6" x14ac:dyDescent="0.3">
      <c r="E3" s="705"/>
      <c r="F3" s="705"/>
      <c r="L3" s="158"/>
      <c r="M3" s="157"/>
      <c r="N3" s="157"/>
      <c r="O3" s="730"/>
      <c r="P3" s="730"/>
      <c r="Q3" s="730"/>
      <c r="R3" s="730"/>
      <c r="S3" s="156"/>
    </row>
    <row r="4" spans="1:19" ht="15.6" x14ac:dyDescent="0.3">
      <c r="A4" s="705" t="s">
        <v>316</v>
      </c>
      <c r="B4" s="705"/>
      <c r="C4" s="705"/>
      <c r="D4" s="705"/>
      <c r="E4" s="705"/>
      <c r="F4" s="705"/>
      <c r="G4" s="705"/>
      <c r="H4" s="705"/>
      <c r="I4" s="705"/>
    </row>
    <row r="5" spans="1:19" ht="15.6" x14ac:dyDescent="0.3">
      <c r="A5" s="705" t="s">
        <v>60</v>
      </c>
      <c r="B5" s="705"/>
      <c r="C5" s="705"/>
      <c r="D5" s="705"/>
      <c r="E5" s="705"/>
      <c r="F5" s="705"/>
      <c r="G5" s="705"/>
      <c r="H5" s="705"/>
      <c r="I5" s="705"/>
    </row>
    <row r="11" spans="1:19" x14ac:dyDescent="0.25">
      <c r="H11" s="170" t="s">
        <v>208</v>
      </c>
    </row>
    <row r="12" spans="1:19" x14ac:dyDescent="0.25">
      <c r="A12" s="72"/>
      <c r="B12" s="72"/>
      <c r="C12" s="74"/>
      <c r="D12" s="116"/>
      <c r="E12" s="116"/>
      <c r="F12" s="116"/>
      <c r="G12" s="116"/>
      <c r="H12" s="72"/>
      <c r="I12" s="2"/>
    </row>
    <row r="13" spans="1:19" ht="32.25" customHeight="1" x14ac:dyDescent="0.4">
      <c r="A13" s="728" t="s">
        <v>61</v>
      </c>
      <c r="B13" s="728"/>
      <c r="C13" s="728"/>
      <c r="D13" s="728"/>
      <c r="E13" s="75"/>
      <c r="F13" s="75"/>
      <c r="G13" s="75"/>
      <c r="H13" s="75">
        <f>'Működési kiadások 18.'!F29</f>
        <v>31010392</v>
      </c>
      <c r="I13" s="2"/>
    </row>
    <row r="14" spans="1:19" ht="15.75" customHeight="1" x14ac:dyDescent="0.25">
      <c r="A14" s="158"/>
      <c r="B14" s="157"/>
      <c r="C14" s="157"/>
      <c r="I14" s="2"/>
    </row>
    <row r="15" spans="1:19" ht="36.75" customHeight="1" x14ac:dyDescent="0.25">
      <c r="A15" s="158"/>
      <c r="B15" s="157"/>
      <c r="C15" s="157"/>
      <c r="I15" s="2"/>
    </row>
    <row r="16" spans="1:19" ht="22.5" customHeight="1" x14ac:dyDescent="0.3">
      <c r="A16" s="73"/>
      <c r="B16" s="2"/>
      <c r="C16" s="2"/>
      <c r="I16" s="2"/>
    </row>
    <row r="17" spans="9:9" ht="39.75" customHeight="1" x14ac:dyDescent="0.25">
      <c r="I17" s="2"/>
    </row>
  </sheetData>
  <mergeCells count="7">
    <mergeCell ref="A13:D13"/>
    <mergeCell ref="E3:F3"/>
    <mergeCell ref="O2:R2"/>
    <mergeCell ref="O3:R3"/>
    <mergeCell ref="A1:I1"/>
    <mergeCell ref="A4:I4"/>
    <mergeCell ref="A5:I5"/>
  </mergeCells>
  <phoneticPr fontId="34" type="noConversion"/>
  <pageMargins left="0.75" right="0.75" top="1" bottom="1" header="0.5" footer="0.5"/>
  <pageSetup paperSize="9" orientation="portrait" r:id="rId1"/>
  <headerFooter alignWithMargins="0">
    <oddHeader>&amp;R23. sz. melléklet
..../2024.(VIII.29.) Egyek Önk.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="90" zoomScaleNormal="90" workbookViewId="0">
      <selection activeCell="AE6" sqref="AE6:AG6"/>
    </sheetView>
  </sheetViews>
  <sheetFormatPr defaultRowHeight="13.2" x14ac:dyDescent="0.25"/>
  <cols>
    <col min="1" max="1" width="60.109375" customWidth="1"/>
    <col min="2" max="2" width="17" customWidth="1"/>
    <col min="3" max="3" width="18.5546875" customWidth="1"/>
    <col min="4" max="4" width="16.44140625" customWidth="1"/>
    <col min="5" max="6" width="16.109375" customWidth="1"/>
    <col min="7" max="7" width="15.5546875" customWidth="1"/>
    <col min="8" max="9" width="17.44140625" customWidth="1"/>
    <col min="10" max="10" width="17.88671875" customWidth="1"/>
  </cols>
  <sheetData>
    <row r="1" spans="1:10" ht="15.75" customHeight="1" x14ac:dyDescent="0.25">
      <c r="A1" s="636" t="s">
        <v>335</v>
      </c>
      <c r="B1" s="636"/>
      <c r="C1" s="636"/>
      <c r="D1" s="636"/>
      <c r="E1" s="636"/>
      <c r="F1" s="636"/>
      <c r="G1" s="636"/>
      <c r="H1" s="636"/>
      <c r="I1" s="636"/>
      <c r="J1" s="636"/>
    </row>
    <row r="2" spans="1:10" x14ac:dyDescent="0.25">
      <c r="A2" s="636"/>
      <c r="B2" s="636"/>
      <c r="C2" s="636"/>
      <c r="D2" s="636"/>
      <c r="E2" s="636"/>
      <c r="F2" s="636"/>
      <c r="G2" s="636"/>
      <c r="H2" s="636"/>
      <c r="I2" s="636"/>
      <c r="J2" s="636"/>
    </row>
    <row r="5" spans="1:10" ht="13.8" thickBot="1" x14ac:dyDescent="0.3"/>
    <row r="6" spans="1:10" ht="86.25" customHeight="1" thickBot="1" x14ac:dyDescent="0.3">
      <c r="A6" s="637" t="s">
        <v>97</v>
      </c>
      <c r="B6" s="349" t="s">
        <v>78</v>
      </c>
      <c r="C6" s="389" t="s">
        <v>82</v>
      </c>
      <c r="D6" s="349" t="s">
        <v>95</v>
      </c>
      <c r="E6" s="349" t="s">
        <v>76</v>
      </c>
      <c r="F6" s="349" t="s">
        <v>96</v>
      </c>
      <c r="G6" s="349" t="s">
        <v>93</v>
      </c>
      <c r="H6" s="349" t="s">
        <v>84</v>
      </c>
      <c r="I6" s="349" t="s">
        <v>91</v>
      </c>
      <c r="J6" s="350" t="s">
        <v>13</v>
      </c>
    </row>
    <row r="7" spans="1:10" ht="25.5" customHeight="1" thickBot="1" x14ac:dyDescent="0.3">
      <c r="A7" s="638"/>
      <c r="B7" s="138" t="s">
        <v>288</v>
      </c>
      <c r="C7" s="138" t="s">
        <v>288</v>
      </c>
      <c r="D7" s="138" t="s">
        <v>288</v>
      </c>
      <c r="E7" s="138" t="s">
        <v>288</v>
      </c>
      <c r="F7" s="138" t="s">
        <v>288</v>
      </c>
      <c r="G7" s="138" t="s">
        <v>288</v>
      </c>
      <c r="H7" s="138" t="s">
        <v>288</v>
      </c>
      <c r="I7" s="138" t="s">
        <v>288</v>
      </c>
      <c r="J7" s="138" t="s">
        <v>288</v>
      </c>
    </row>
    <row r="8" spans="1:10" s="255" customFormat="1" ht="27.75" customHeight="1" thickBot="1" x14ac:dyDescent="0.25">
      <c r="A8" s="274" t="s">
        <v>191</v>
      </c>
      <c r="B8" s="379"/>
      <c r="C8" s="381"/>
      <c r="D8" s="380"/>
      <c r="E8" s="381">
        <v>4093759</v>
      </c>
      <c r="F8" s="380"/>
      <c r="G8" s="380">
        <v>18755816</v>
      </c>
      <c r="H8" s="380"/>
      <c r="I8" s="382"/>
      <c r="J8" s="376">
        <f>SUM(B8:I8)</f>
        <v>22849575</v>
      </c>
    </row>
    <row r="9" spans="1:10" ht="13.8" thickBot="1" x14ac:dyDescent="0.3">
      <c r="A9" s="474" t="s">
        <v>104</v>
      </c>
      <c r="B9" s="383"/>
      <c r="C9" s="222"/>
      <c r="D9" s="260"/>
      <c r="E9" s="222">
        <v>2021000</v>
      </c>
      <c r="F9" s="260"/>
      <c r="G9" s="222"/>
      <c r="H9" s="260"/>
      <c r="I9" s="384"/>
      <c r="J9" s="376">
        <f t="shared" ref="J9:J24" si="0">SUM(B9:I9)</f>
        <v>2021000</v>
      </c>
    </row>
    <row r="10" spans="1:10" s="69" customFormat="1" ht="27.75" customHeight="1" thickBot="1" x14ac:dyDescent="0.3">
      <c r="A10" s="495" t="s">
        <v>98</v>
      </c>
      <c r="B10" s="387">
        <v>4831000</v>
      </c>
      <c r="C10" s="378"/>
      <c r="D10" s="378"/>
      <c r="E10" s="378">
        <v>74795470</v>
      </c>
      <c r="F10" s="378">
        <v>26490985</v>
      </c>
      <c r="G10" s="378"/>
      <c r="H10" s="378"/>
      <c r="I10" s="388"/>
      <c r="J10" s="376">
        <f t="shared" si="0"/>
        <v>106117455</v>
      </c>
    </row>
    <row r="11" spans="1:10" s="497" customFormat="1" ht="15.75" customHeight="1" thickBot="1" x14ac:dyDescent="0.3">
      <c r="A11" s="404" t="s">
        <v>100</v>
      </c>
      <c r="B11" s="387">
        <f>'Bevétel 1.melléklet'!B8</f>
        <v>359858756</v>
      </c>
      <c r="C11" s="378"/>
      <c r="D11" s="378"/>
      <c r="E11" s="496"/>
      <c r="F11" s="378"/>
      <c r="G11" s="496"/>
      <c r="H11" s="496"/>
      <c r="I11" s="388">
        <f>'Bevétel 1.melléklet'!B44</f>
        <v>14115214</v>
      </c>
      <c r="J11" s="376">
        <f t="shared" si="0"/>
        <v>373973970</v>
      </c>
    </row>
    <row r="12" spans="1:10" s="497" customFormat="1" ht="15.75" customHeight="1" thickBot="1" x14ac:dyDescent="0.3">
      <c r="A12" s="498" t="s">
        <v>211</v>
      </c>
      <c r="B12" s="387"/>
      <c r="C12" s="378"/>
      <c r="D12" s="378"/>
      <c r="E12" s="496"/>
      <c r="F12" s="378"/>
      <c r="G12" s="496"/>
      <c r="H12" s="496"/>
      <c r="I12" s="388">
        <v>132043882</v>
      </c>
      <c r="J12" s="376">
        <f t="shared" si="0"/>
        <v>132043882</v>
      </c>
    </row>
    <row r="13" spans="1:10" s="497" customFormat="1" ht="15.75" customHeight="1" thickBot="1" x14ac:dyDescent="0.3">
      <c r="A13" s="498" t="s">
        <v>239</v>
      </c>
      <c r="B13" s="387">
        <v>77291535</v>
      </c>
      <c r="C13" s="378"/>
      <c r="D13" s="378"/>
      <c r="E13" s="496"/>
      <c r="F13" s="378"/>
      <c r="G13" s="496"/>
      <c r="H13" s="496"/>
      <c r="I13" s="388"/>
      <c r="J13" s="376">
        <f t="shared" si="0"/>
        <v>77291535</v>
      </c>
    </row>
    <row r="14" spans="1:10" s="69" customFormat="1" ht="13.8" thickBot="1" x14ac:dyDescent="0.3">
      <c r="A14" s="498" t="s">
        <v>103</v>
      </c>
      <c r="B14" s="387">
        <v>386232950</v>
      </c>
      <c r="C14" s="378">
        <v>3684271</v>
      </c>
      <c r="D14" s="499"/>
      <c r="E14" s="378">
        <v>25361826</v>
      </c>
      <c r="F14" s="378">
        <v>110000</v>
      </c>
      <c r="G14" s="499"/>
      <c r="H14" s="499"/>
      <c r="I14" s="388"/>
      <c r="J14" s="376">
        <f t="shared" si="0"/>
        <v>415389047</v>
      </c>
    </row>
    <row r="15" spans="1:10" s="69" customFormat="1" ht="15.75" customHeight="1" thickBot="1" x14ac:dyDescent="0.3">
      <c r="A15" s="495" t="s">
        <v>190</v>
      </c>
      <c r="B15" s="387"/>
      <c r="C15" s="378"/>
      <c r="D15" s="378"/>
      <c r="E15" s="378">
        <v>36137460</v>
      </c>
      <c r="F15" s="378"/>
      <c r="G15" s="378"/>
      <c r="H15" s="378"/>
      <c r="I15" s="388"/>
      <c r="J15" s="376">
        <f t="shared" si="0"/>
        <v>36137460</v>
      </c>
    </row>
    <row r="16" spans="1:10" s="69" customFormat="1" ht="13.8" thickBot="1" x14ac:dyDescent="0.3">
      <c r="A16" s="404" t="s">
        <v>226</v>
      </c>
      <c r="B16" s="387"/>
      <c r="C16" s="378">
        <v>314485075</v>
      </c>
      <c r="D16" s="378"/>
      <c r="E16" s="378"/>
      <c r="F16" s="378"/>
      <c r="G16" s="378"/>
      <c r="H16" s="378"/>
      <c r="I16" s="388"/>
      <c r="J16" s="376">
        <f t="shared" si="0"/>
        <v>314485075</v>
      </c>
    </row>
    <row r="17" spans="1:10" s="69" customFormat="1" ht="13.8" thickBot="1" x14ac:dyDescent="0.3">
      <c r="A17" s="404" t="s">
        <v>240</v>
      </c>
      <c r="B17" s="387"/>
      <c r="C17" s="378"/>
      <c r="D17" s="378"/>
      <c r="E17" s="378">
        <v>1286000</v>
      </c>
      <c r="F17" s="378"/>
      <c r="G17" s="378"/>
      <c r="H17" s="378"/>
      <c r="I17" s="388"/>
      <c r="J17" s="376">
        <f t="shared" si="0"/>
        <v>1286000</v>
      </c>
    </row>
    <row r="18" spans="1:10" s="69" customFormat="1" ht="18" customHeight="1" thickBot="1" x14ac:dyDescent="0.3">
      <c r="A18" s="495" t="s">
        <v>196</v>
      </c>
      <c r="B18" s="387"/>
      <c r="C18" s="378"/>
      <c r="D18" s="378"/>
      <c r="E18" s="378">
        <v>13090000</v>
      </c>
      <c r="F18" s="378"/>
      <c r="G18" s="378"/>
      <c r="H18" s="378"/>
      <c r="I18" s="388"/>
      <c r="J18" s="376">
        <f t="shared" si="0"/>
        <v>13090000</v>
      </c>
    </row>
    <row r="19" spans="1:10" ht="18" customHeight="1" thickBot="1" x14ac:dyDescent="0.3">
      <c r="A19" s="256" t="s">
        <v>347</v>
      </c>
      <c r="B19" s="385"/>
      <c r="C19" s="171">
        <v>13453220</v>
      </c>
      <c r="D19" s="171"/>
      <c r="E19" s="171"/>
      <c r="F19" s="171"/>
      <c r="G19" s="171"/>
      <c r="H19" s="171"/>
      <c r="I19" s="386"/>
      <c r="J19" s="376">
        <f t="shared" si="0"/>
        <v>13453220</v>
      </c>
    </row>
    <row r="20" spans="1:10" s="69" customFormat="1" ht="13.8" thickBot="1" x14ac:dyDescent="0.3">
      <c r="A20" s="404" t="s">
        <v>99</v>
      </c>
      <c r="B20" s="387"/>
      <c r="C20" s="378"/>
      <c r="D20" s="378"/>
      <c r="E20" s="378">
        <v>45000</v>
      </c>
      <c r="F20" s="378"/>
      <c r="G20" s="378"/>
      <c r="H20" s="378"/>
      <c r="I20" s="388"/>
      <c r="J20" s="376">
        <f t="shared" si="0"/>
        <v>45000</v>
      </c>
    </row>
    <row r="21" spans="1:10" s="69" customFormat="1" ht="13.8" thickBot="1" x14ac:dyDescent="0.3">
      <c r="A21" s="498" t="s">
        <v>128</v>
      </c>
      <c r="B21" s="387">
        <v>70116930</v>
      </c>
      <c r="C21" s="378"/>
      <c r="D21" s="378"/>
      <c r="E21" s="378">
        <v>1914615</v>
      </c>
      <c r="F21" s="378"/>
      <c r="G21" s="378"/>
      <c r="H21" s="378"/>
      <c r="I21" s="388"/>
      <c r="J21" s="376">
        <f t="shared" si="0"/>
        <v>72031545</v>
      </c>
    </row>
    <row r="22" spans="1:10" s="69" customFormat="1" ht="13.8" thickBot="1" x14ac:dyDescent="0.3">
      <c r="A22" s="498" t="s">
        <v>359</v>
      </c>
      <c r="B22" s="387"/>
      <c r="C22" s="378"/>
      <c r="D22" s="378"/>
      <c r="E22" s="378">
        <v>5000935</v>
      </c>
      <c r="F22" s="378"/>
      <c r="G22" s="378"/>
      <c r="H22" s="378"/>
      <c r="I22" s="388"/>
      <c r="J22" s="376">
        <f t="shared" si="0"/>
        <v>5000935</v>
      </c>
    </row>
    <row r="23" spans="1:10" ht="27" thickBot="1" x14ac:dyDescent="0.3">
      <c r="A23" s="395" t="s">
        <v>232</v>
      </c>
      <c r="B23" s="383">
        <v>8108000</v>
      </c>
      <c r="C23" s="222"/>
      <c r="D23" s="260"/>
      <c r="E23" s="222"/>
      <c r="F23" s="260"/>
      <c r="G23" s="222"/>
      <c r="H23" s="260"/>
      <c r="I23" s="384"/>
      <c r="J23" s="376">
        <f>SUM(B23:I23)</f>
        <v>8108000</v>
      </c>
    </row>
    <row r="24" spans="1:10" ht="30" customHeight="1" thickBot="1" x14ac:dyDescent="0.3">
      <c r="A24" s="256" t="s">
        <v>101</v>
      </c>
      <c r="B24" s="385"/>
      <c r="C24" s="171"/>
      <c r="D24" s="171">
        <v>105616000</v>
      </c>
      <c r="E24" s="171"/>
      <c r="F24" s="171"/>
      <c r="G24" s="171"/>
      <c r="H24" s="171"/>
      <c r="I24" s="386"/>
      <c r="J24" s="375">
        <f t="shared" si="0"/>
        <v>105616000</v>
      </c>
    </row>
    <row r="25" spans="1:10" s="140" customFormat="1" ht="13.8" thickBot="1" x14ac:dyDescent="0.3">
      <c r="A25" s="258" t="s">
        <v>13</v>
      </c>
      <c r="B25" s="377">
        <f t="shared" ref="B25:J25" si="1">SUM(B8:B24)</f>
        <v>906439171</v>
      </c>
      <c r="C25" s="377">
        <f t="shared" si="1"/>
        <v>331622566</v>
      </c>
      <c r="D25" s="377">
        <f t="shared" si="1"/>
        <v>105616000</v>
      </c>
      <c r="E25" s="377">
        <f t="shared" si="1"/>
        <v>163746065</v>
      </c>
      <c r="F25" s="377">
        <f t="shared" si="1"/>
        <v>26600985</v>
      </c>
      <c r="G25" s="377">
        <f t="shared" si="1"/>
        <v>18755816</v>
      </c>
      <c r="H25" s="377">
        <f t="shared" si="1"/>
        <v>0</v>
      </c>
      <c r="I25" s="377">
        <f t="shared" si="1"/>
        <v>146159096</v>
      </c>
      <c r="J25" s="351">
        <f t="shared" si="1"/>
        <v>1698939699</v>
      </c>
    </row>
    <row r="26" spans="1:10" x14ac:dyDescent="0.25">
      <c r="C26" s="93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&amp;R3. sz. melléklete
......../2024. VIII.29.)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Layout" zoomScaleNormal="100" workbookViewId="0">
      <selection activeCell="J3" sqref="J3"/>
    </sheetView>
  </sheetViews>
  <sheetFormatPr defaultRowHeight="13.2" x14ac:dyDescent="0.25"/>
  <cols>
    <col min="1" max="1" width="60.109375" customWidth="1"/>
    <col min="2" max="2" width="17" customWidth="1"/>
    <col min="3" max="3" width="18.5546875" customWidth="1"/>
    <col min="4" max="4" width="16.44140625" customWidth="1"/>
    <col min="5" max="6" width="16.109375" customWidth="1"/>
    <col min="7" max="7" width="15.5546875" customWidth="1"/>
    <col min="8" max="9" width="17.44140625" customWidth="1"/>
    <col min="10" max="10" width="17.88671875" customWidth="1"/>
  </cols>
  <sheetData>
    <row r="1" spans="1:10" ht="15.75" customHeight="1" x14ac:dyDescent="0.25">
      <c r="A1" s="636" t="s">
        <v>334</v>
      </c>
      <c r="B1" s="636"/>
      <c r="C1" s="636"/>
      <c r="D1" s="636"/>
      <c r="E1" s="636"/>
      <c r="F1" s="636"/>
      <c r="G1" s="636"/>
      <c r="H1" s="636"/>
      <c r="I1" s="636"/>
      <c r="J1" s="636"/>
    </row>
    <row r="2" spans="1:10" x14ac:dyDescent="0.25">
      <c r="A2" s="636"/>
      <c r="B2" s="636"/>
      <c r="C2" s="636"/>
      <c r="D2" s="636"/>
      <c r="E2" s="636"/>
      <c r="F2" s="636"/>
      <c r="G2" s="636"/>
      <c r="H2" s="636"/>
      <c r="I2" s="636"/>
      <c r="J2" s="636"/>
    </row>
    <row r="5" spans="1:10" ht="13.8" thickBot="1" x14ac:dyDescent="0.3"/>
    <row r="6" spans="1:10" ht="86.25" customHeight="1" thickBot="1" x14ac:dyDescent="0.3">
      <c r="A6" s="637" t="s">
        <v>97</v>
      </c>
      <c r="B6" s="349" t="s">
        <v>78</v>
      </c>
      <c r="C6" s="389" t="s">
        <v>82</v>
      </c>
      <c r="D6" s="349" t="s">
        <v>95</v>
      </c>
      <c r="E6" s="349" t="s">
        <v>76</v>
      </c>
      <c r="F6" s="349" t="s">
        <v>96</v>
      </c>
      <c r="G6" s="349" t="s">
        <v>93</v>
      </c>
      <c r="H6" s="349" t="s">
        <v>84</v>
      </c>
      <c r="I6" s="349" t="s">
        <v>91</v>
      </c>
      <c r="J6" s="350" t="s">
        <v>13</v>
      </c>
    </row>
    <row r="7" spans="1:10" ht="25.5" customHeight="1" thickBot="1" x14ac:dyDescent="0.3">
      <c r="A7" s="638"/>
      <c r="B7" s="138" t="s">
        <v>288</v>
      </c>
      <c r="C7" s="138" t="s">
        <v>288</v>
      </c>
      <c r="D7" s="138" t="s">
        <v>288</v>
      </c>
      <c r="E7" s="138" t="s">
        <v>288</v>
      </c>
      <c r="F7" s="138" t="s">
        <v>288</v>
      </c>
      <c r="G7" s="138" t="s">
        <v>288</v>
      </c>
      <c r="H7" s="138" t="s">
        <v>288</v>
      </c>
      <c r="I7" s="138" t="s">
        <v>288</v>
      </c>
      <c r="J7" s="138" t="s">
        <v>288</v>
      </c>
    </row>
    <row r="8" spans="1:10" s="69" customFormat="1" ht="13.8" thickBot="1" x14ac:dyDescent="0.3">
      <c r="A8" s="404" t="s">
        <v>99</v>
      </c>
      <c r="B8" s="387">
        <v>2236200</v>
      </c>
      <c r="C8" s="378"/>
      <c r="D8" s="378"/>
      <c r="E8" s="378"/>
      <c r="F8" s="378"/>
      <c r="G8" s="378"/>
      <c r="H8" s="378"/>
      <c r="I8" s="388"/>
      <c r="J8" s="376">
        <f t="shared" ref="J8:J11" si="0">SUM(B8:I8)</f>
        <v>2236200</v>
      </c>
    </row>
    <row r="9" spans="1:10" s="69" customFormat="1" ht="13.8" thickBot="1" x14ac:dyDescent="0.3">
      <c r="A9" s="257" t="s">
        <v>227</v>
      </c>
      <c r="B9" s="385">
        <v>11565000</v>
      </c>
      <c r="C9" s="171"/>
      <c r="D9" s="171"/>
      <c r="E9" s="171">
        <v>2002000</v>
      </c>
      <c r="F9" s="171"/>
      <c r="G9" s="171"/>
      <c r="H9" s="171"/>
      <c r="I9" s="386"/>
      <c r="J9" s="375">
        <f t="shared" si="0"/>
        <v>13567000</v>
      </c>
    </row>
    <row r="10" spans="1:10" s="69" customFormat="1" ht="13.8" thickBot="1" x14ac:dyDescent="0.3">
      <c r="A10" s="257" t="s">
        <v>102</v>
      </c>
      <c r="B10" s="383"/>
      <c r="C10" s="222"/>
      <c r="D10" s="260"/>
      <c r="E10" s="222">
        <v>6350</v>
      </c>
      <c r="F10" s="260"/>
      <c r="G10" s="260"/>
      <c r="H10" s="260"/>
      <c r="I10" s="384"/>
      <c r="J10" s="375">
        <f t="shared" si="0"/>
        <v>6350</v>
      </c>
    </row>
    <row r="11" spans="1:10" s="69" customFormat="1" ht="13.8" thickBot="1" x14ac:dyDescent="0.3">
      <c r="A11" s="257" t="s">
        <v>241</v>
      </c>
      <c r="B11" s="470"/>
      <c r="C11" s="224"/>
      <c r="D11" s="471"/>
      <c r="E11" s="224"/>
      <c r="F11" s="471"/>
      <c r="G11" s="224">
        <v>3000000</v>
      </c>
      <c r="H11" s="471"/>
      <c r="I11" s="472"/>
      <c r="J11" s="469">
        <f t="shared" si="0"/>
        <v>3000000</v>
      </c>
    </row>
    <row r="12" spans="1:10" s="357" customFormat="1" ht="13.8" thickBot="1" x14ac:dyDescent="0.3">
      <c r="A12" s="405" t="s">
        <v>13</v>
      </c>
      <c r="B12" s="406">
        <f>SUM(B8:B11)</f>
        <v>13801200</v>
      </c>
      <c r="C12" s="406">
        <f t="shared" ref="C12:J12" si="1">SUM(C8:C11)</f>
        <v>0</v>
      </c>
      <c r="D12" s="406">
        <f t="shared" si="1"/>
        <v>0</v>
      </c>
      <c r="E12" s="406">
        <f t="shared" si="1"/>
        <v>2008350</v>
      </c>
      <c r="F12" s="406">
        <f t="shared" si="1"/>
        <v>0</v>
      </c>
      <c r="G12" s="406">
        <f t="shared" si="1"/>
        <v>3000000</v>
      </c>
      <c r="H12" s="406">
        <f t="shared" si="1"/>
        <v>0</v>
      </c>
      <c r="I12" s="406">
        <f t="shared" si="1"/>
        <v>0</v>
      </c>
      <c r="J12" s="406">
        <f t="shared" si="1"/>
        <v>18809550</v>
      </c>
    </row>
  </sheetData>
  <mergeCells count="2">
    <mergeCell ref="A1:J2"/>
    <mergeCell ref="A6:A7"/>
  </mergeCells>
  <pageMargins left="0.7" right="0.7" top="0.75" bottom="0.75" header="0.3" footer="0.3"/>
  <pageSetup paperSize="9" scale="63" orientation="landscape" r:id="rId1"/>
  <headerFooter>
    <oddHeader xml:space="preserve">&amp;R4. sz. melléklet
......../2024.(VIII.29.) Egyek Önk.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Layout" zoomScaleNormal="100" workbookViewId="0">
      <selection activeCell="G20" sqref="G20"/>
    </sheetView>
  </sheetViews>
  <sheetFormatPr defaultRowHeight="13.2" x14ac:dyDescent="0.25"/>
  <cols>
    <col min="1" max="1" width="49.33203125" customWidth="1"/>
    <col min="2" max="3" width="20.33203125" customWidth="1"/>
    <col min="4" max="4" width="15.5546875" customWidth="1"/>
    <col min="5" max="5" width="12.33203125" customWidth="1"/>
    <col min="6" max="6" width="13.5546875" customWidth="1"/>
    <col min="7" max="7" width="15.109375" customWidth="1"/>
    <col min="8" max="8" width="17" customWidth="1"/>
    <col min="9" max="9" width="15.5546875" customWidth="1"/>
    <col min="10" max="10" width="13.33203125" customWidth="1"/>
  </cols>
  <sheetData>
    <row r="1" spans="1:10" ht="15.75" customHeight="1" x14ac:dyDescent="0.25">
      <c r="A1" s="636" t="s">
        <v>287</v>
      </c>
      <c r="B1" s="636"/>
      <c r="C1" s="636"/>
      <c r="D1" s="636"/>
      <c r="E1" s="636"/>
      <c r="F1" s="636"/>
      <c r="G1" s="636"/>
      <c r="H1" s="636"/>
      <c r="I1" s="636"/>
      <c r="J1" s="636"/>
    </row>
    <row r="2" spans="1:10" ht="15.75" customHeight="1" x14ac:dyDescent="0.25">
      <c r="A2" s="636"/>
      <c r="B2" s="636"/>
      <c r="C2" s="636"/>
      <c r="D2" s="636"/>
      <c r="E2" s="636"/>
      <c r="F2" s="636"/>
      <c r="G2" s="636"/>
      <c r="H2" s="636"/>
      <c r="I2" s="636"/>
      <c r="J2" s="636"/>
    </row>
    <row r="5" spans="1:10" ht="13.8" thickBot="1" x14ac:dyDescent="0.3"/>
    <row r="6" spans="1:10" ht="53.4" thickBot="1" x14ac:dyDescent="0.3">
      <c r="A6" s="637" t="s">
        <v>97</v>
      </c>
      <c r="B6" s="114" t="s">
        <v>78</v>
      </c>
      <c r="C6" s="114" t="s">
        <v>82</v>
      </c>
      <c r="D6" s="114" t="s">
        <v>95</v>
      </c>
      <c r="E6" s="114" t="s">
        <v>76</v>
      </c>
      <c r="F6" s="114" t="s">
        <v>96</v>
      </c>
      <c r="G6" s="114" t="s">
        <v>93</v>
      </c>
      <c r="H6" s="114" t="s">
        <v>84</v>
      </c>
      <c r="I6" s="114" t="s">
        <v>91</v>
      </c>
      <c r="J6" s="115" t="s">
        <v>13</v>
      </c>
    </row>
    <row r="7" spans="1:10" ht="13.8" thickBot="1" x14ac:dyDescent="0.3">
      <c r="A7" s="639"/>
      <c r="B7" s="562" t="s">
        <v>288</v>
      </c>
      <c r="C7" s="562" t="s">
        <v>288</v>
      </c>
      <c r="D7" s="562" t="s">
        <v>288</v>
      </c>
      <c r="E7" s="562" t="s">
        <v>288</v>
      </c>
      <c r="F7" s="562" t="s">
        <v>288</v>
      </c>
      <c r="G7" s="562" t="s">
        <v>288</v>
      </c>
      <c r="H7" s="562" t="s">
        <v>288</v>
      </c>
      <c r="I7" s="562" t="s">
        <v>288</v>
      </c>
      <c r="J7" s="562" t="s">
        <v>288</v>
      </c>
    </row>
    <row r="8" spans="1:10" ht="31.5" customHeight="1" thickBot="1" x14ac:dyDescent="0.3">
      <c r="A8" s="553" t="s">
        <v>105</v>
      </c>
      <c r="B8" s="556"/>
      <c r="C8" s="557"/>
      <c r="D8" s="557"/>
      <c r="E8" s="557">
        <v>344000</v>
      </c>
      <c r="F8" s="557"/>
      <c r="G8" s="557"/>
      <c r="H8" s="557"/>
      <c r="I8" s="558">
        <v>187000</v>
      </c>
      <c r="J8" s="563">
        <f>SUM(B8:I8)</f>
        <v>531000</v>
      </c>
    </row>
    <row r="9" spans="1:10" ht="23.25" customHeight="1" thickBot="1" x14ac:dyDescent="0.3">
      <c r="A9" s="564" t="s">
        <v>106</v>
      </c>
      <c r="B9" s="385">
        <v>0</v>
      </c>
      <c r="C9" s="171">
        <v>0</v>
      </c>
      <c r="D9" s="171">
        <v>0</v>
      </c>
      <c r="E9" s="171">
        <v>0</v>
      </c>
      <c r="F9" s="171">
        <v>0</v>
      </c>
      <c r="G9" s="171">
        <v>0</v>
      </c>
      <c r="H9" s="171">
        <v>0</v>
      </c>
      <c r="I9" s="479">
        <v>0</v>
      </c>
      <c r="J9" s="563">
        <f t="shared" ref="J9:J11" si="0">SUM(B9:I9)</f>
        <v>0</v>
      </c>
    </row>
    <row r="10" spans="1:10" ht="49.5" customHeight="1" thickBot="1" x14ac:dyDescent="0.3">
      <c r="A10" s="564" t="s">
        <v>358</v>
      </c>
      <c r="B10" s="385">
        <v>4321858</v>
      </c>
      <c r="C10" s="171"/>
      <c r="D10" s="171"/>
      <c r="E10" s="171"/>
      <c r="F10" s="171"/>
      <c r="G10" s="171"/>
      <c r="H10" s="171"/>
      <c r="I10" s="479"/>
      <c r="J10" s="555">
        <f t="shared" si="0"/>
        <v>4321858</v>
      </c>
    </row>
    <row r="11" spans="1:10" ht="49.5" customHeight="1" thickBot="1" x14ac:dyDescent="0.3">
      <c r="A11" s="554" t="s">
        <v>211</v>
      </c>
      <c r="B11" s="559"/>
      <c r="C11" s="560"/>
      <c r="D11" s="560"/>
      <c r="E11" s="560"/>
      <c r="F11" s="560"/>
      <c r="G11" s="560"/>
      <c r="H11" s="560"/>
      <c r="I11" s="561">
        <v>195188</v>
      </c>
      <c r="J11" s="555">
        <f t="shared" si="0"/>
        <v>195188</v>
      </c>
    </row>
    <row r="12" spans="1:10" ht="32.25" customHeight="1" thickBot="1" x14ac:dyDescent="0.3">
      <c r="A12" s="550" t="s">
        <v>13</v>
      </c>
      <c r="B12" s="551">
        <f>SUM(B8:B11)</f>
        <v>4321858</v>
      </c>
      <c r="C12" s="551">
        <f t="shared" ref="C12:J12" si="1">SUM(C8:C11)</f>
        <v>0</v>
      </c>
      <c r="D12" s="551">
        <f t="shared" si="1"/>
        <v>0</v>
      </c>
      <c r="E12" s="551">
        <f t="shared" si="1"/>
        <v>344000</v>
      </c>
      <c r="F12" s="551">
        <f t="shared" si="1"/>
        <v>0</v>
      </c>
      <c r="G12" s="551">
        <f t="shared" si="1"/>
        <v>0</v>
      </c>
      <c r="H12" s="551">
        <f t="shared" si="1"/>
        <v>0</v>
      </c>
      <c r="I12" s="551">
        <f t="shared" si="1"/>
        <v>382188</v>
      </c>
      <c r="J12" s="139">
        <f t="shared" si="1"/>
        <v>5048046</v>
      </c>
    </row>
  </sheetData>
  <mergeCells count="2">
    <mergeCell ref="A6:A7"/>
    <mergeCell ref="A1:J2"/>
  </mergeCells>
  <phoneticPr fontId="34" type="noConversion"/>
  <pageMargins left="0.74803149606299213" right="0.74803149606299213" top="0.98425196850393704" bottom="0.98425196850393704" header="0.51181102362204722" footer="0.51181102362204722"/>
  <pageSetup paperSize="9" scale="69" orientation="landscape" r:id="rId1"/>
  <headerFooter scaleWithDoc="0" alignWithMargins="0">
    <oddHeader>&amp;R5. sz. melléklete
........./2024. (VIII.29.)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Layout" topLeftCell="K1" zoomScaleNormal="100" workbookViewId="0">
      <selection activeCell="K23" sqref="K23"/>
    </sheetView>
  </sheetViews>
  <sheetFormatPr defaultRowHeight="13.2" x14ac:dyDescent="0.25"/>
  <cols>
    <col min="1" max="1" width="49.33203125" customWidth="1"/>
    <col min="2" max="3" width="20.33203125" customWidth="1"/>
    <col min="4" max="4" width="15.5546875" customWidth="1"/>
    <col min="5" max="5" width="12.33203125" customWidth="1"/>
    <col min="6" max="6" width="13.5546875" customWidth="1"/>
    <col min="7" max="7" width="15.109375" customWidth="1"/>
    <col min="8" max="8" width="17" customWidth="1"/>
    <col min="9" max="9" width="15.5546875" customWidth="1"/>
    <col min="10" max="10" width="13.33203125" customWidth="1"/>
  </cols>
  <sheetData>
    <row r="1" spans="1:10" ht="15.75" customHeight="1" x14ac:dyDescent="0.25">
      <c r="A1" s="636" t="s">
        <v>289</v>
      </c>
      <c r="B1" s="636"/>
      <c r="C1" s="636"/>
      <c r="D1" s="636"/>
      <c r="E1" s="636"/>
      <c r="F1" s="636"/>
      <c r="G1" s="636"/>
      <c r="H1" s="636"/>
      <c r="I1" s="636"/>
      <c r="J1" s="636"/>
    </row>
    <row r="2" spans="1:10" ht="15.75" customHeight="1" x14ac:dyDescent="0.25">
      <c r="A2" s="636"/>
      <c r="B2" s="636"/>
      <c r="C2" s="636"/>
      <c r="D2" s="636"/>
      <c r="E2" s="636"/>
      <c r="F2" s="636"/>
      <c r="G2" s="636"/>
      <c r="H2" s="636"/>
      <c r="I2" s="636"/>
      <c r="J2" s="636"/>
    </row>
    <row r="5" spans="1:10" ht="13.8" thickBot="1" x14ac:dyDescent="0.3"/>
    <row r="6" spans="1:10" ht="53.4" thickBot="1" x14ac:dyDescent="0.3">
      <c r="A6" s="637" t="s">
        <v>97</v>
      </c>
      <c r="B6" s="114" t="s">
        <v>78</v>
      </c>
      <c r="C6" s="114" t="s">
        <v>82</v>
      </c>
      <c r="D6" s="114" t="s">
        <v>95</v>
      </c>
      <c r="E6" s="114" t="s">
        <v>76</v>
      </c>
      <c r="F6" s="114" t="s">
        <v>96</v>
      </c>
      <c r="G6" s="114" t="s">
        <v>93</v>
      </c>
      <c r="H6" s="114" t="s">
        <v>84</v>
      </c>
      <c r="I6" s="114" t="s">
        <v>91</v>
      </c>
      <c r="J6" s="115" t="s">
        <v>13</v>
      </c>
    </row>
    <row r="7" spans="1:10" ht="13.8" thickBot="1" x14ac:dyDescent="0.3">
      <c r="A7" s="639"/>
      <c r="B7" s="562" t="s">
        <v>288</v>
      </c>
      <c r="C7" s="562" t="s">
        <v>288</v>
      </c>
      <c r="D7" s="562" t="s">
        <v>288</v>
      </c>
      <c r="E7" s="562" t="s">
        <v>288</v>
      </c>
      <c r="F7" s="562" t="s">
        <v>288</v>
      </c>
      <c r="G7" s="562" t="s">
        <v>288</v>
      </c>
      <c r="H7" s="562" t="s">
        <v>288</v>
      </c>
      <c r="I7" s="562" t="s">
        <v>288</v>
      </c>
      <c r="J7" s="562" t="s">
        <v>288</v>
      </c>
    </row>
    <row r="8" spans="1:10" ht="31.5" customHeight="1" thickBot="1" x14ac:dyDescent="0.3">
      <c r="A8" s="553" t="s">
        <v>105</v>
      </c>
      <c r="B8" s="556"/>
      <c r="C8" s="557"/>
      <c r="D8" s="557"/>
      <c r="E8" s="557">
        <v>344000</v>
      </c>
      <c r="F8" s="557"/>
      <c r="G8" s="557"/>
      <c r="H8" s="557"/>
      <c r="I8" s="558">
        <v>187000</v>
      </c>
      <c r="J8" s="563">
        <f>SUM(B8:I8)</f>
        <v>531000</v>
      </c>
    </row>
    <row r="9" spans="1:10" ht="23.25" customHeight="1" thickBot="1" x14ac:dyDescent="0.3">
      <c r="A9" s="564" t="s">
        <v>106</v>
      </c>
      <c r="B9" s="385">
        <v>0</v>
      </c>
      <c r="C9" s="171">
        <v>0</v>
      </c>
      <c r="D9" s="171">
        <v>0</v>
      </c>
      <c r="E9" s="171">
        <v>0</v>
      </c>
      <c r="F9" s="171">
        <v>0</v>
      </c>
      <c r="G9" s="171">
        <v>0</v>
      </c>
      <c r="H9" s="171">
        <v>0</v>
      </c>
      <c r="I9" s="479">
        <v>0</v>
      </c>
      <c r="J9" s="563">
        <f t="shared" ref="J9:J11" si="0">SUM(B9:I9)</f>
        <v>0</v>
      </c>
    </row>
    <row r="10" spans="1:10" ht="49.5" customHeight="1" thickBot="1" x14ac:dyDescent="0.3">
      <c r="A10" s="564" t="s">
        <v>358</v>
      </c>
      <c r="B10" s="385">
        <v>4321858</v>
      </c>
      <c r="C10" s="171"/>
      <c r="D10" s="171"/>
      <c r="E10" s="171"/>
      <c r="F10" s="171"/>
      <c r="G10" s="171"/>
      <c r="H10" s="171"/>
      <c r="I10" s="479"/>
      <c r="J10" s="555">
        <f t="shared" si="0"/>
        <v>4321858</v>
      </c>
    </row>
    <row r="11" spans="1:10" ht="49.5" customHeight="1" thickBot="1" x14ac:dyDescent="0.3">
      <c r="A11" s="554" t="s">
        <v>211</v>
      </c>
      <c r="B11" s="559"/>
      <c r="C11" s="560"/>
      <c r="D11" s="560"/>
      <c r="E11" s="560"/>
      <c r="F11" s="560"/>
      <c r="G11" s="560"/>
      <c r="H11" s="560"/>
      <c r="I11" s="561">
        <v>195188</v>
      </c>
      <c r="J11" s="555">
        <f t="shared" si="0"/>
        <v>195188</v>
      </c>
    </row>
    <row r="12" spans="1:10" ht="32.25" customHeight="1" thickBot="1" x14ac:dyDescent="0.3">
      <c r="A12" s="550" t="s">
        <v>13</v>
      </c>
      <c r="B12" s="551">
        <f>SUM(B8:B11)</f>
        <v>4321858</v>
      </c>
      <c r="C12" s="551">
        <f t="shared" ref="C12:J12" si="1">SUM(C8:C11)</f>
        <v>0</v>
      </c>
      <c r="D12" s="551">
        <f t="shared" si="1"/>
        <v>0</v>
      </c>
      <c r="E12" s="551">
        <f t="shared" si="1"/>
        <v>344000</v>
      </c>
      <c r="F12" s="551">
        <f t="shared" si="1"/>
        <v>0</v>
      </c>
      <c r="G12" s="551">
        <f t="shared" si="1"/>
        <v>0</v>
      </c>
      <c r="H12" s="551">
        <f t="shared" si="1"/>
        <v>0</v>
      </c>
      <c r="I12" s="551">
        <f t="shared" si="1"/>
        <v>382188</v>
      </c>
      <c r="J12" s="139">
        <f t="shared" si="1"/>
        <v>5048046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9" orientation="landscape" r:id="rId1"/>
  <headerFooter scaleWithDoc="0" alignWithMargins="0">
    <oddHeader>&amp;R6. sz. melléklete
......../2024.(VIII.29.)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Layout" zoomScaleNormal="120" workbookViewId="0">
      <selection activeCell="C21" sqref="C21"/>
    </sheetView>
  </sheetViews>
  <sheetFormatPr defaultRowHeight="13.2" x14ac:dyDescent="0.25"/>
  <cols>
    <col min="1" max="1" width="59.44140625" customWidth="1"/>
    <col min="2" max="3" width="17.44140625" customWidth="1"/>
    <col min="4" max="4" width="19.6640625" customWidth="1"/>
    <col min="5" max="5" width="17.88671875" customWidth="1"/>
    <col min="6" max="6" width="14.5546875" customWidth="1"/>
    <col min="7" max="7" width="15.33203125" customWidth="1"/>
    <col min="8" max="8" width="15.44140625" customWidth="1"/>
    <col min="9" max="9" width="16.44140625" customWidth="1"/>
    <col min="10" max="10" width="17.5546875" customWidth="1"/>
  </cols>
  <sheetData>
    <row r="1" spans="1:10" ht="15.75" customHeight="1" x14ac:dyDescent="0.25">
      <c r="A1" s="636" t="s">
        <v>285</v>
      </c>
      <c r="B1" s="636"/>
      <c r="C1" s="636"/>
      <c r="D1" s="636"/>
      <c r="E1" s="636"/>
      <c r="F1" s="636"/>
      <c r="G1" s="636"/>
      <c r="H1" s="636"/>
      <c r="I1" s="636"/>
      <c r="J1" s="636"/>
    </row>
    <row r="2" spans="1:10" ht="12.75" customHeight="1" x14ac:dyDescent="0.25">
      <c r="A2" s="636"/>
      <c r="B2" s="636"/>
      <c r="C2" s="636"/>
      <c r="D2" s="636"/>
      <c r="E2" s="636"/>
      <c r="F2" s="636"/>
      <c r="G2" s="636"/>
      <c r="H2" s="636"/>
      <c r="I2" s="636"/>
      <c r="J2" s="636"/>
    </row>
    <row r="5" spans="1:10" ht="13.8" thickBot="1" x14ac:dyDescent="0.3"/>
    <row r="6" spans="1:10" ht="53.4" thickBot="1" x14ac:dyDescent="0.3">
      <c r="A6" s="637" t="s">
        <v>97</v>
      </c>
      <c r="B6" s="114" t="s">
        <v>78</v>
      </c>
      <c r="C6" s="114" t="s">
        <v>82</v>
      </c>
      <c r="D6" s="114" t="s">
        <v>95</v>
      </c>
      <c r="E6" s="114" t="s">
        <v>76</v>
      </c>
      <c r="F6" s="114" t="s">
        <v>96</v>
      </c>
      <c r="G6" s="114" t="s">
        <v>93</v>
      </c>
      <c r="H6" s="114" t="s">
        <v>84</v>
      </c>
      <c r="I6" s="114" t="s">
        <v>91</v>
      </c>
      <c r="J6" s="115" t="s">
        <v>13</v>
      </c>
    </row>
    <row r="7" spans="1:10" ht="13.8" thickBot="1" x14ac:dyDescent="0.3">
      <c r="A7" s="639"/>
      <c r="B7" s="562" t="s">
        <v>288</v>
      </c>
      <c r="C7" s="562" t="s">
        <v>288</v>
      </c>
      <c r="D7" s="562" t="s">
        <v>288</v>
      </c>
      <c r="E7" s="562" t="s">
        <v>288</v>
      </c>
      <c r="F7" s="562" t="s">
        <v>288</v>
      </c>
      <c r="G7" s="562" t="s">
        <v>288</v>
      </c>
      <c r="H7" s="562" t="s">
        <v>288</v>
      </c>
      <c r="I7" s="562" t="s">
        <v>288</v>
      </c>
      <c r="J7" s="138" t="s">
        <v>288</v>
      </c>
    </row>
    <row r="8" spans="1:10" x14ac:dyDescent="0.25">
      <c r="A8" s="577" t="s">
        <v>211</v>
      </c>
      <c r="B8" s="575"/>
      <c r="C8" s="569"/>
      <c r="D8" s="569"/>
      <c r="E8" s="569"/>
      <c r="F8" s="569"/>
      <c r="G8" s="569"/>
      <c r="H8" s="569"/>
      <c r="I8" s="570">
        <v>192097</v>
      </c>
      <c r="J8" s="565">
        <f>SUM(B8:I8)</f>
        <v>192097</v>
      </c>
    </row>
    <row r="9" spans="1:10" x14ac:dyDescent="0.25">
      <c r="A9" s="60" t="s">
        <v>107</v>
      </c>
      <c r="B9" s="552">
        <v>0</v>
      </c>
      <c r="C9" s="171">
        <v>0</v>
      </c>
      <c r="D9" s="171">
        <v>0</v>
      </c>
      <c r="E9" s="173">
        <v>777000</v>
      </c>
      <c r="F9" s="273">
        <v>0</v>
      </c>
      <c r="G9" s="273">
        <v>0</v>
      </c>
      <c r="H9" s="273">
        <v>0</v>
      </c>
      <c r="I9" s="571">
        <v>0</v>
      </c>
      <c r="J9" s="565">
        <f>SUM(B9:I9)</f>
        <v>777000</v>
      </c>
    </row>
    <row r="10" spans="1:10" x14ac:dyDescent="0.25">
      <c r="A10" s="60" t="s">
        <v>108</v>
      </c>
      <c r="B10" s="552">
        <v>0</v>
      </c>
      <c r="C10" s="171">
        <v>0</v>
      </c>
      <c r="D10" s="171">
        <v>0</v>
      </c>
      <c r="E10" s="172">
        <v>0</v>
      </c>
      <c r="F10" s="273">
        <v>0</v>
      </c>
      <c r="G10" s="273">
        <v>0</v>
      </c>
      <c r="H10" s="273">
        <v>0</v>
      </c>
      <c r="I10" s="571">
        <v>0</v>
      </c>
      <c r="J10" s="565">
        <f>SUM(B10:I10)</f>
        <v>0</v>
      </c>
    </row>
    <row r="11" spans="1:10" ht="13.8" thickBot="1" x14ac:dyDescent="0.3">
      <c r="A11" s="278" t="s">
        <v>109</v>
      </c>
      <c r="B11" s="576">
        <v>0</v>
      </c>
      <c r="C11" s="560">
        <v>0</v>
      </c>
      <c r="D11" s="560">
        <v>0</v>
      </c>
      <c r="E11" s="572">
        <f>SUM(B11:D11)</f>
        <v>0</v>
      </c>
      <c r="F11" s="573">
        <v>0</v>
      </c>
      <c r="G11" s="573">
        <v>0</v>
      </c>
      <c r="H11" s="573">
        <v>0</v>
      </c>
      <c r="I11" s="574"/>
      <c r="J11" s="566">
        <f>SUM(B11:I11)</f>
        <v>0</v>
      </c>
    </row>
    <row r="12" spans="1:10" s="79" customFormat="1" ht="13.8" thickBot="1" x14ac:dyDescent="0.3">
      <c r="A12" s="567" t="s">
        <v>62</v>
      </c>
      <c r="B12" s="568">
        <f>SUM(B8:B11)</f>
        <v>0</v>
      </c>
      <c r="C12" s="568">
        <f t="shared" ref="C12:I12" si="0">SUM(C8:C11)</f>
        <v>0</v>
      </c>
      <c r="D12" s="568">
        <f t="shared" si="0"/>
        <v>0</v>
      </c>
      <c r="E12" s="568">
        <f t="shared" si="0"/>
        <v>777000</v>
      </c>
      <c r="F12" s="568">
        <f t="shared" si="0"/>
        <v>0</v>
      </c>
      <c r="G12" s="568">
        <f t="shared" si="0"/>
        <v>0</v>
      </c>
      <c r="H12" s="568">
        <f t="shared" si="0"/>
        <v>0</v>
      </c>
      <c r="I12" s="568">
        <f t="shared" si="0"/>
        <v>192097</v>
      </c>
      <c r="J12" s="336">
        <f>SUM(B12:I12)</f>
        <v>969097</v>
      </c>
    </row>
  </sheetData>
  <mergeCells count="2">
    <mergeCell ref="A6:A7"/>
    <mergeCell ref="A1:J2"/>
  </mergeCells>
  <phoneticPr fontId="34" type="noConversion"/>
  <pageMargins left="0.75" right="0.75" top="1" bottom="1" header="0.5" footer="0.5"/>
  <pageSetup paperSize="9" scale="62" orientation="landscape" r:id="rId1"/>
  <headerFooter alignWithMargins="0">
    <oddHeader>&amp;R7. sz. melléklete
........./2024.(VIII.29.)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activeCell="G30" sqref="G30"/>
    </sheetView>
  </sheetViews>
  <sheetFormatPr defaultRowHeight="13.2" x14ac:dyDescent="0.25"/>
  <cols>
    <col min="1" max="1" width="58.5546875" customWidth="1"/>
    <col min="2" max="3" width="17.44140625" customWidth="1"/>
    <col min="4" max="4" width="14" customWidth="1"/>
    <col min="5" max="5" width="15.109375" customWidth="1"/>
    <col min="6" max="6" width="12" customWidth="1"/>
    <col min="7" max="7" width="11.5546875" customWidth="1"/>
    <col min="8" max="8" width="13.33203125" customWidth="1"/>
    <col min="9" max="9" width="14.6640625" customWidth="1"/>
    <col min="10" max="10" width="13" customWidth="1"/>
  </cols>
  <sheetData>
    <row r="1" spans="1:10" ht="15.75" customHeight="1" x14ac:dyDescent="0.25">
      <c r="A1" s="636" t="s">
        <v>286</v>
      </c>
      <c r="B1" s="636"/>
      <c r="C1" s="636"/>
      <c r="D1" s="636"/>
      <c r="E1" s="636"/>
      <c r="F1" s="636"/>
      <c r="G1" s="636"/>
      <c r="H1" s="636"/>
      <c r="I1" s="636"/>
      <c r="J1" s="636"/>
    </row>
    <row r="2" spans="1:10" ht="12.75" customHeight="1" x14ac:dyDescent="0.25">
      <c r="A2" s="636"/>
      <c r="B2" s="636"/>
      <c r="C2" s="636"/>
      <c r="D2" s="636"/>
      <c r="E2" s="636"/>
      <c r="F2" s="636"/>
      <c r="G2" s="636"/>
      <c r="H2" s="636"/>
      <c r="I2" s="636"/>
      <c r="J2" s="636"/>
    </row>
    <row r="5" spans="1:10" ht="13.8" thickBot="1" x14ac:dyDescent="0.3"/>
    <row r="6" spans="1:10" ht="66.599999999999994" thickBot="1" x14ac:dyDescent="0.3">
      <c r="A6" s="637" t="s">
        <v>97</v>
      </c>
      <c r="B6" s="114" t="s">
        <v>78</v>
      </c>
      <c r="C6" s="114" t="s">
        <v>82</v>
      </c>
      <c r="D6" s="114" t="s">
        <v>95</v>
      </c>
      <c r="E6" s="114" t="s">
        <v>76</v>
      </c>
      <c r="F6" s="114" t="s">
        <v>96</v>
      </c>
      <c r="G6" s="114" t="s">
        <v>93</v>
      </c>
      <c r="H6" s="114" t="s">
        <v>84</v>
      </c>
      <c r="I6" s="114" t="s">
        <v>91</v>
      </c>
      <c r="J6" s="115" t="s">
        <v>13</v>
      </c>
    </row>
    <row r="7" spans="1:10" ht="13.8" thickBot="1" x14ac:dyDescent="0.3">
      <c r="A7" s="639"/>
      <c r="B7" s="562" t="s">
        <v>288</v>
      </c>
      <c r="C7" s="562" t="s">
        <v>288</v>
      </c>
      <c r="D7" s="562" t="s">
        <v>288</v>
      </c>
      <c r="E7" s="562" t="s">
        <v>288</v>
      </c>
      <c r="F7" s="562" t="s">
        <v>288</v>
      </c>
      <c r="G7" s="562" t="s">
        <v>288</v>
      </c>
      <c r="H7" s="562" t="s">
        <v>288</v>
      </c>
      <c r="I7" s="562" t="s">
        <v>288</v>
      </c>
      <c r="J7" s="138" t="s">
        <v>288</v>
      </c>
    </row>
    <row r="8" spans="1:10" x14ac:dyDescent="0.25">
      <c r="A8" s="577" t="s">
        <v>211</v>
      </c>
      <c r="B8" s="575"/>
      <c r="C8" s="569"/>
      <c r="D8" s="569"/>
      <c r="E8" s="569"/>
      <c r="F8" s="569"/>
      <c r="G8" s="569"/>
      <c r="H8" s="569"/>
      <c r="I8" s="570">
        <v>192097</v>
      </c>
      <c r="J8" s="565">
        <f>SUM(B8:I8)</f>
        <v>192097</v>
      </c>
    </row>
    <row r="9" spans="1:10" x14ac:dyDescent="0.25">
      <c r="A9" s="60" t="s">
        <v>107</v>
      </c>
      <c r="B9" s="552">
        <v>0</v>
      </c>
      <c r="C9" s="171">
        <v>0</v>
      </c>
      <c r="D9" s="171">
        <v>0</v>
      </c>
      <c r="E9" s="173">
        <v>777000</v>
      </c>
      <c r="F9" s="273">
        <v>0</v>
      </c>
      <c r="G9" s="273">
        <v>0</v>
      </c>
      <c r="H9" s="273">
        <v>0</v>
      </c>
      <c r="I9" s="571">
        <v>0</v>
      </c>
      <c r="J9" s="565">
        <f>SUM(B9:I9)</f>
        <v>777000</v>
      </c>
    </row>
    <row r="10" spans="1:10" x14ac:dyDescent="0.25">
      <c r="A10" s="60" t="s">
        <v>108</v>
      </c>
      <c r="B10" s="552">
        <v>0</v>
      </c>
      <c r="C10" s="171">
        <v>0</v>
      </c>
      <c r="D10" s="171">
        <v>0</v>
      </c>
      <c r="E10" s="172">
        <v>0</v>
      </c>
      <c r="F10" s="273">
        <v>0</v>
      </c>
      <c r="G10" s="273">
        <v>0</v>
      </c>
      <c r="H10" s="273">
        <v>0</v>
      </c>
      <c r="I10" s="571">
        <v>0</v>
      </c>
      <c r="J10" s="565">
        <f>SUM(B10:I10)</f>
        <v>0</v>
      </c>
    </row>
    <row r="11" spans="1:10" ht="13.8" thickBot="1" x14ac:dyDescent="0.3">
      <c r="A11" s="278" t="s">
        <v>109</v>
      </c>
      <c r="B11" s="576">
        <v>0</v>
      </c>
      <c r="C11" s="560">
        <v>0</v>
      </c>
      <c r="D11" s="560">
        <v>0</v>
      </c>
      <c r="E11" s="572">
        <f>SUM(B11:D11)</f>
        <v>0</v>
      </c>
      <c r="F11" s="573">
        <v>0</v>
      </c>
      <c r="G11" s="573">
        <v>0</v>
      </c>
      <c r="H11" s="573">
        <v>0</v>
      </c>
      <c r="I11" s="574"/>
      <c r="J11" s="566">
        <f>SUM(B11:I11)</f>
        <v>0</v>
      </c>
    </row>
    <row r="12" spans="1:10" s="79" customFormat="1" ht="13.8" thickBot="1" x14ac:dyDescent="0.3">
      <c r="A12" s="567" t="s">
        <v>62</v>
      </c>
      <c r="B12" s="568">
        <f>SUM(B8:B11)</f>
        <v>0</v>
      </c>
      <c r="C12" s="568">
        <f t="shared" ref="C12:I12" si="0">SUM(C8:C11)</f>
        <v>0</v>
      </c>
      <c r="D12" s="568">
        <f t="shared" si="0"/>
        <v>0</v>
      </c>
      <c r="E12" s="568">
        <f t="shared" si="0"/>
        <v>777000</v>
      </c>
      <c r="F12" s="568">
        <f t="shared" si="0"/>
        <v>0</v>
      </c>
      <c r="G12" s="568">
        <f t="shared" si="0"/>
        <v>0</v>
      </c>
      <c r="H12" s="568">
        <f t="shared" si="0"/>
        <v>0</v>
      </c>
      <c r="I12" s="568">
        <f t="shared" si="0"/>
        <v>192097</v>
      </c>
      <c r="J12" s="336">
        <f>SUM(B12:I12)</f>
        <v>969097</v>
      </c>
    </row>
    <row r="16" spans="1:10" ht="13.8" thickBot="1" x14ac:dyDescent="0.3"/>
    <row r="17" spans="1:1" ht="13.8" thickBot="1" x14ac:dyDescent="0.3">
      <c r="A17" s="337"/>
    </row>
  </sheetData>
  <mergeCells count="2">
    <mergeCell ref="A6:A7"/>
    <mergeCell ref="A1:J2"/>
  </mergeCells>
  <phoneticPr fontId="34" type="noConversion"/>
  <pageMargins left="0.75" right="0.75" top="1" bottom="1" header="0.5" footer="0.5"/>
  <pageSetup paperSize="9" scale="70" orientation="landscape" r:id="rId1"/>
  <headerFooter alignWithMargins="0">
    <oddHeader>&amp;R8 sz. melléklete
........./2024.VIII.29.) Egyek Önk.</oddHeader>
  </headerFooter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K171"/>
  <sheetViews>
    <sheetView view="pageLayout" topLeftCell="J1" zoomScaleNormal="140" workbookViewId="0">
      <selection activeCell="J19" sqref="J19"/>
    </sheetView>
  </sheetViews>
  <sheetFormatPr defaultRowHeight="13.2" x14ac:dyDescent="0.25"/>
  <cols>
    <col min="5" max="5" width="30.44140625" customWidth="1"/>
    <col min="6" max="6" width="11.33203125" style="103" customWidth="1"/>
    <col min="7" max="7" width="16.6640625" customWidth="1"/>
    <col min="8" max="8" width="17.88671875" style="98" customWidth="1"/>
    <col min="9" max="9" width="15.33203125" customWidth="1"/>
    <col min="10" max="10" width="15.44140625" style="539" customWidth="1"/>
    <col min="11" max="11" width="10.6640625" bestFit="1" customWidth="1"/>
    <col min="12" max="12" width="12" customWidth="1"/>
  </cols>
  <sheetData>
    <row r="1" spans="1:11" x14ac:dyDescent="0.25">
      <c r="F1" s="460"/>
    </row>
    <row r="2" spans="1:11" ht="15.6" x14ac:dyDescent="0.3">
      <c r="A2" s="648" t="s">
        <v>298</v>
      </c>
      <c r="B2" s="648"/>
      <c r="C2" s="648"/>
      <c r="D2" s="648"/>
      <c r="E2" s="648"/>
      <c r="F2" s="648"/>
      <c r="G2" s="648"/>
      <c r="H2" s="648"/>
    </row>
    <row r="3" spans="1:11" ht="13.8" thickBot="1" x14ac:dyDescent="0.3">
      <c r="F3" s="460"/>
    </row>
    <row r="4" spans="1:11" ht="13.5" customHeight="1" thickBot="1" x14ac:dyDescent="0.3">
      <c r="A4" s="655" t="s">
        <v>28</v>
      </c>
      <c r="B4" s="655"/>
      <c r="C4" s="655"/>
      <c r="D4" s="655"/>
      <c r="E4" s="655"/>
      <c r="F4" s="651" t="s">
        <v>270</v>
      </c>
      <c r="G4" s="651"/>
      <c r="H4" s="651"/>
      <c r="I4" s="14"/>
    </row>
    <row r="5" spans="1:11" ht="13.8" thickBot="1" x14ac:dyDescent="0.3">
      <c r="A5" s="655"/>
      <c r="B5" s="655"/>
      <c r="C5" s="655"/>
      <c r="D5" s="655"/>
      <c r="E5" s="655"/>
      <c r="F5" s="652" t="s">
        <v>16</v>
      </c>
      <c r="G5" s="653" t="s">
        <v>26</v>
      </c>
      <c r="H5" s="654"/>
      <c r="I5" s="9"/>
    </row>
    <row r="6" spans="1:11" ht="13.8" thickBot="1" x14ac:dyDescent="0.3">
      <c r="A6" s="655"/>
      <c r="B6" s="655"/>
      <c r="C6" s="655"/>
      <c r="D6" s="655"/>
      <c r="E6" s="655"/>
      <c r="F6" s="652"/>
      <c r="G6" s="19" t="s">
        <v>189</v>
      </c>
      <c r="H6" s="97" t="s">
        <v>27</v>
      </c>
      <c r="I6" s="9"/>
    </row>
    <row r="7" spans="1:11" s="150" customFormat="1" ht="15" thickBot="1" x14ac:dyDescent="0.35">
      <c r="A7" s="656" t="s">
        <v>68</v>
      </c>
      <c r="B7" s="657"/>
      <c r="C7" s="657"/>
      <c r="D7" s="657"/>
      <c r="E7" s="657"/>
      <c r="F7" s="657"/>
      <c r="G7" s="658"/>
      <c r="H7" s="148">
        <f>H15+H18+H20+H23</f>
        <v>326446381</v>
      </c>
      <c r="I7" s="149"/>
      <c r="J7" s="540"/>
    </row>
    <row r="8" spans="1:11" s="146" customFormat="1" ht="24.75" customHeight="1" x14ac:dyDescent="0.25">
      <c r="A8" s="649" t="s">
        <v>242</v>
      </c>
      <c r="B8" s="650"/>
      <c r="C8" s="650"/>
      <c r="D8" s="650"/>
      <c r="E8" s="650"/>
      <c r="F8" s="440"/>
      <c r="G8" s="441"/>
      <c r="H8" s="442">
        <v>158610884</v>
      </c>
      <c r="I8" s="145"/>
      <c r="J8" s="541"/>
    </row>
    <row r="9" spans="1:11" x14ac:dyDescent="0.25">
      <c r="A9" s="665" t="s">
        <v>251</v>
      </c>
      <c r="B9" s="666"/>
      <c r="C9" s="666"/>
      <c r="D9" s="666"/>
      <c r="E9" s="666"/>
      <c r="F9" s="123"/>
      <c r="G9" s="174"/>
      <c r="H9" s="443">
        <v>15225936</v>
      </c>
      <c r="I9" s="6"/>
    </row>
    <row r="10" spans="1:11" x14ac:dyDescent="0.25">
      <c r="A10" s="667" t="s">
        <v>252</v>
      </c>
      <c r="B10" s="668"/>
      <c r="C10" s="668"/>
      <c r="D10" s="668"/>
      <c r="E10" s="669"/>
      <c r="F10" s="123"/>
      <c r="G10" s="174"/>
      <c r="H10" s="443">
        <f>13366500+10590000+2250000</f>
        <v>26206500</v>
      </c>
      <c r="I10" s="6"/>
    </row>
    <row r="11" spans="1:11" x14ac:dyDescent="0.25">
      <c r="A11" s="665" t="s">
        <v>253</v>
      </c>
      <c r="B11" s="666"/>
      <c r="C11" s="666"/>
      <c r="D11" s="666"/>
      <c r="E11" s="666"/>
      <c r="F11" s="123"/>
      <c r="G11" s="174"/>
      <c r="H11" s="443">
        <v>3753817</v>
      </c>
      <c r="I11" s="6"/>
    </row>
    <row r="12" spans="1:11" x14ac:dyDescent="0.25">
      <c r="A12" s="665" t="s">
        <v>254</v>
      </c>
      <c r="B12" s="666"/>
      <c r="C12" s="666"/>
      <c r="D12" s="666"/>
      <c r="E12" s="666"/>
      <c r="F12" s="123"/>
      <c r="G12" s="174"/>
      <c r="H12" s="443">
        <v>12664964</v>
      </c>
      <c r="I12" s="6"/>
    </row>
    <row r="13" spans="1:11" s="79" customFormat="1" ht="13.8" x14ac:dyDescent="0.3">
      <c r="A13" s="676" t="s">
        <v>243</v>
      </c>
      <c r="B13" s="677"/>
      <c r="C13" s="677"/>
      <c r="D13" s="677"/>
      <c r="E13" s="677"/>
      <c r="F13" s="438"/>
      <c r="G13" s="439"/>
      <c r="H13" s="444">
        <v>21678157</v>
      </c>
      <c r="I13" s="147"/>
      <c r="J13" s="542"/>
      <c r="K13" s="364"/>
    </row>
    <row r="14" spans="1:11" s="79" customFormat="1" ht="13.8" x14ac:dyDescent="0.3">
      <c r="A14" s="676" t="s">
        <v>244</v>
      </c>
      <c r="B14" s="677"/>
      <c r="C14" s="677"/>
      <c r="D14" s="677"/>
      <c r="E14" s="677"/>
      <c r="F14" s="438"/>
      <c r="G14" s="439"/>
      <c r="H14" s="444">
        <v>319147</v>
      </c>
      <c r="I14" s="147"/>
      <c r="J14" s="542"/>
      <c r="K14" s="364"/>
    </row>
    <row r="15" spans="1:11" s="79" customFormat="1" ht="26.25" customHeight="1" thickBot="1" x14ac:dyDescent="0.35">
      <c r="A15" s="678" t="s">
        <v>250</v>
      </c>
      <c r="B15" s="679"/>
      <c r="C15" s="679"/>
      <c r="D15" s="679"/>
      <c r="E15" s="679"/>
      <c r="F15" s="679"/>
      <c r="G15" s="679"/>
      <c r="H15" s="447">
        <f>H8+H9+H10+H11+H12+H13+H14</f>
        <v>238459405</v>
      </c>
      <c r="I15" s="147"/>
      <c r="J15" s="542"/>
    </row>
    <row r="16" spans="1:11" s="79" customFormat="1" ht="28.5" customHeight="1" x14ac:dyDescent="0.3">
      <c r="A16" s="674" t="s">
        <v>265</v>
      </c>
      <c r="B16" s="675"/>
      <c r="C16" s="675"/>
      <c r="D16" s="675"/>
      <c r="E16" s="675"/>
      <c r="F16" s="448"/>
      <c r="G16" s="449"/>
      <c r="H16" s="450">
        <v>60356018</v>
      </c>
      <c r="I16" s="147"/>
      <c r="J16" s="542"/>
    </row>
    <row r="17" spans="1:10" s="79" customFormat="1" ht="13.8" x14ac:dyDescent="0.3">
      <c r="A17" s="672" t="s">
        <v>246</v>
      </c>
      <c r="B17" s="673"/>
      <c r="C17" s="673"/>
      <c r="D17" s="673"/>
      <c r="E17" s="673"/>
      <c r="F17" s="438" t="s">
        <v>110</v>
      </c>
      <c r="G17" s="445">
        <v>6047200</v>
      </c>
      <c r="H17" s="446">
        <v>6047200</v>
      </c>
      <c r="I17" s="147"/>
      <c r="J17" s="542"/>
    </row>
    <row r="18" spans="1:10" s="79" customFormat="1" ht="32.25" customHeight="1" thickBot="1" x14ac:dyDescent="0.35">
      <c r="A18" s="659" t="s">
        <v>247</v>
      </c>
      <c r="B18" s="660"/>
      <c r="C18" s="660"/>
      <c r="D18" s="660"/>
      <c r="E18" s="660"/>
      <c r="F18" s="660"/>
      <c r="G18" s="660"/>
      <c r="H18" s="451">
        <f>SUM(H16:H17)</f>
        <v>66403218</v>
      </c>
      <c r="I18" s="147"/>
      <c r="J18" s="542"/>
    </row>
    <row r="19" spans="1:10" s="79" customFormat="1" ht="16.5" customHeight="1" x14ac:dyDescent="0.3">
      <c r="A19" s="670" t="s">
        <v>245</v>
      </c>
      <c r="B19" s="671"/>
      <c r="C19" s="671"/>
      <c r="D19" s="671"/>
      <c r="E19" s="671"/>
      <c r="F19" s="452">
        <v>14674</v>
      </c>
      <c r="G19" s="453">
        <v>570</v>
      </c>
      <c r="H19" s="454">
        <f>F19*G19</f>
        <v>8364180</v>
      </c>
      <c r="I19" s="147"/>
      <c r="J19" s="542"/>
    </row>
    <row r="20" spans="1:10" s="79" customFormat="1" ht="34.5" customHeight="1" thickBot="1" x14ac:dyDescent="0.35">
      <c r="A20" s="659" t="s">
        <v>249</v>
      </c>
      <c r="B20" s="660"/>
      <c r="C20" s="660"/>
      <c r="D20" s="660"/>
      <c r="E20" s="660"/>
      <c r="F20" s="660"/>
      <c r="G20" s="660"/>
      <c r="H20" s="451">
        <f>SUM(H19)</f>
        <v>8364180</v>
      </c>
      <c r="I20" s="147"/>
      <c r="J20" s="542"/>
    </row>
    <row r="21" spans="1:10" ht="27" customHeight="1" x14ac:dyDescent="0.25">
      <c r="A21" s="663" t="s">
        <v>266</v>
      </c>
      <c r="B21" s="664"/>
      <c r="C21" s="664"/>
      <c r="D21" s="664"/>
      <c r="E21" s="664"/>
      <c r="F21" s="455">
        <v>5320</v>
      </c>
      <c r="G21" s="456">
        <v>2213</v>
      </c>
      <c r="H21" s="454">
        <f>F21*G21</f>
        <v>11773160</v>
      </c>
      <c r="I21" s="6"/>
    </row>
    <row r="22" spans="1:10" ht="27" customHeight="1" x14ac:dyDescent="0.25">
      <c r="A22" s="645" t="s">
        <v>271</v>
      </c>
      <c r="B22" s="646"/>
      <c r="C22" s="646"/>
      <c r="D22" s="646"/>
      <c r="E22" s="647"/>
      <c r="F22" s="475"/>
      <c r="G22" s="476"/>
      <c r="H22" s="477">
        <v>1446418</v>
      </c>
      <c r="I22" s="6"/>
    </row>
    <row r="23" spans="1:10" ht="18" customHeight="1" thickBot="1" x14ac:dyDescent="0.3">
      <c r="A23" s="661" t="s">
        <v>248</v>
      </c>
      <c r="B23" s="662"/>
      <c r="C23" s="662"/>
      <c r="D23" s="662"/>
      <c r="E23" s="662"/>
      <c r="F23" s="662"/>
      <c r="G23" s="662"/>
      <c r="H23" s="447">
        <f>SUM(H21:H22)</f>
        <v>13219578</v>
      </c>
      <c r="I23" s="6"/>
    </row>
    <row r="24" spans="1:10" ht="24.75" customHeight="1" thickBot="1" x14ac:dyDescent="0.3">
      <c r="A24" s="640" t="s">
        <v>299</v>
      </c>
      <c r="B24" s="641"/>
      <c r="C24" s="641"/>
      <c r="D24" s="641"/>
      <c r="E24" s="641"/>
      <c r="F24" s="641"/>
      <c r="G24" s="642"/>
      <c r="H24" s="492">
        <f>H15+H18+H20+H23</f>
        <v>326446381</v>
      </c>
      <c r="I24" s="6"/>
    </row>
    <row r="25" spans="1:10" x14ac:dyDescent="0.25">
      <c r="A25" s="16"/>
      <c r="B25" s="5"/>
      <c r="C25" s="8"/>
      <c r="D25" s="5"/>
      <c r="E25" s="5"/>
      <c r="F25" s="105"/>
      <c r="G25" s="6"/>
      <c r="H25" s="643"/>
      <c r="I25" s="6"/>
    </row>
    <row r="26" spans="1:10" x14ac:dyDescent="0.25">
      <c r="A26" s="16"/>
      <c r="B26" s="5"/>
      <c r="C26" s="5"/>
      <c r="D26" s="5"/>
      <c r="E26" s="5"/>
      <c r="F26" s="105"/>
      <c r="G26" s="6"/>
      <c r="H26" s="644"/>
      <c r="I26" s="6"/>
    </row>
    <row r="27" spans="1:10" x14ac:dyDescent="0.25">
      <c r="A27" s="16"/>
      <c r="B27" s="11"/>
      <c r="C27" s="11"/>
      <c r="D27" s="11"/>
      <c r="E27" s="11"/>
      <c r="F27" s="106"/>
      <c r="G27" s="12"/>
      <c r="H27" s="644"/>
      <c r="I27" s="12"/>
    </row>
    <row r="28" spans="1:10" x14ac:dyDescent="0.25">
      <c r="A28" s="16"/>
      <c r="B28" s="11"/>
      <c r="C28" s="5"/>
      <c r="D28" s="5"/>
      <c r="E28" s="5"/>
      <c r="F28" s="105"/>
      <c r="G28" s="6"/>
      <c r="H28" s="644"/>
      <c r="I28" s="6"/>
    </row>
    <row r="29" spans="1:10" x14ac:dyDescent="0.25">
      <c r="A29" s="16"/>
      <c r="B29" s="11"/>
      <c r="C29" s="11"/>
      <c r="D29" s="11"/>
      <c r="E29" s="11"/>
      <c r="F29" s="106"/>
      <c r="G29" s="12"/>
      <c r="H29" s="644"/>
      <c r="I29" s="12"/>
    </row>
    <row r="30" spans="1:10" x14ac:dyDescent="0.25">
      <c r="A30" s="17"/>
      <c r="B30" s="5"/>
      <c r="C30" s="5"/>
      <c r="D30" s="5"/>
      <c r="E30" s="5"/>
      <c r="F30" s="105"/>
      <c r="G30" s="6"/>
      <c r="H30" s="644"/>
      <c r="I30" s="6"/>
    </row>
    <row r="31" spans="1:10" x14ac:dyDescent="0.25">
      <c r="A31" s="17"/>
      <c r="B31" s="5"/>
      <c r="C31" s="5"/>
      <c r="D31" s="5"/>
      <c r="E31" s="5"/>
      <c r="F31" s="105"/>
      <c r="G31" s="6"/>
      <c r="H31" s="644"/>
      <c r="I31" s="6"/>
    </row>
    <row r="32" spans="1:10" x14ac:dyDescent="0.25">
      <c r="A32" s="17"/>
      <c r="B32" s="5"/>
      <c r="C32" s="5"/>
      <c r="D32" s="5"/>
      <c r="E32" s="5"/>
      <c r="F32" s="105"/>
      <c r="G32" s="6"/>
      <c r="H32" s="644"/>
      <c r="I32" s="6"/>
    </row>
    <row r="33" spans="1:9" x14ac:dyDescent="0.25">
      <c r="A33" s="17"/>
      <c r="B33" s="5"/>
      <c r="C33" s="5"/>
      <c r="D33" s="5"/>
      <c r="E33" s="5"/>
      <c r="F33" s="105"/>
      <c r="G33" s="6"/>
      <c r="H33" s="644"/>
      <c r="I33" s="6"/>
    </row>
    <row r="34" spans="1:9" x14ac:dyDescent="0.25">
      <c r="A34" s="18"/>
      <c r="B34" s="11"/>
      <c r="C34" s="11"/>
      <c r="D34" s="11"/>
      <c r="E34" s="11"/>
      <c r="F34" s="106"/>
      <c r="G34" s="12"/>
      <c r="H34" s="644"/>
      <c r="I34" s="12"/>
    </row>
    <row r="35" spans="1:9" x14ac:dyDescent="0.25">
      <c r="A35" s="17"/>
      <c r="B35" s="5"/>
      <c r="C35" s="5"/>
      <c r="D35" s="5"/>
      <c r="E35" s="5"/>
      <c r="F35" s="105"/>
      <c r="G35" s="6"/>
      <c r="H35" s="644"/>
      <c r="I35" s="6"/>
    </row>
    <row r="36" spans="1:9" x14ac:dyDescent="0.25">
      <c r="A36" s="17"/>
      <c r="B36" s="5"/>
      <c r="C36" s="5"/>
      <c r="D36" s="5"/>
      <c r="E36" s="5"/>
      <c r="F36" s="105"/>
      <c r="G36" s="6"/>
      <c r="H36" s="644"/>
      <c r="I36" s="6"/>
    </row>
    <row r="37" spans="1:9" x14ac:dyDescent="0.25">
      <c r="A37" s="18"/>
      <c r="B37" s="11"/>
      <c r="C37" s="11"/>
      <c r="D37" s="11"/>
      <c r="E37" s="11"/>
      <c r="F37" s="106"/>
      <c r="G37" s="12"/>
      <c r="H37" s="644"/>
      <c r="I37" s="12"/>
    </row>
    <row r="38" spans="1:9" x14ac:dyDescent="0.25">
      <c r="A38" s="17"/>
      <c r="B38" s="5"/>
      <c r="C38" s="5"/>
      <c r="D38" s="5"/>
      <c r="E38" s="5"/>
      <c r="F38" s="105"/>
      <c r="G38" s="6"/>
      <c r="H38" s="644"/>
      <c r="I38" s="6"/>
    </row>
    <row r="39" spans="1:9" x14ac:dyDescent="0.25">
      <c r="A39" s="17"/>
      <c r="B39" s="5"/>
      <c r="C39" s="5"/>
      <c r="D39" s="5"/>
      <c r="E39" s="5"/>
      <c r="F39" s="105"/>
      <c r="G39" s="6"/>
      <c r="H39" s="644"/>
      <c r="I39" s="6"/>
    </row>
    <row r="40" spans="1:9" x14ac:dyDescent="0.25">
      <c r="A40" s="11"/>
      <c r="B40" s="1"/>
      <c r="C40" s="11"/>
      <c r="D40" s="11"/>
      <c r="E40" s="11"/>
      <c r="F40" s="106"/>
      <c r="G40" s="12"/>
      <c r="H40" s="644"/>
      <c r="I40" s="12"/>
    </row>
    <row r="41" spans="1:9" x14ac:dyDescent="0.25">
      <c r="A41" s="16"/>
      <c r="B41" s="1"/>
      <c r="C41" s="1"/>
      <c r="D41" s="1"/>
      <c r="E41" s="1"/>
      <c r="F41" s="107"/>
      <c r="G41" s="3"/>
      <c r="H41" s="644"/>
      <c r="I41" s="3"/>
    </row>
    <row r="42" spans="1:9" x14ac:dyDescent="0.25">
      <c r="H42" s="644"/>
    </row>
    <row r="43" spans="1:9" x14ac:dyDescent="0.25">
      <c r="H43" s="644"/>
    </row>
    <row r="44" spans="1:9" x14ac:dyDescent="0.25">
      <c r="H44" s="644"/>
    </row>
    <row r="45" spans="1:9" x14ac:dyDescent="0.25">
      <c r="H45" s="644"/>
    </row>
    <row r="46" spans="1:9" x14ac:dyDescent="0.25">
      <c r="H46" s="644"/>
    </row>
    <row r="47" spans="1:9" x14ac:dyDescent="0.25">
      <c r="H47" s="644"/>
    </row>
    <row r="48" spans="1:9" x14ac:dyDescent="0.25">
      <c r="H48" s="644"/>
    </row>
    <row r="49" spans="8:8" x14ac:dyDescent="0.25">
      <c r="H49" s="644"/>
    </row>
    <row r="50" spans="8:8" x14ac:dyDescent="0.25">
      <c r="H50" s="644"/>
    </row>
    <row r="51" spans="8:8" x14ac:dyDescent="0.25">
      <c r="H51" s="644"/>
    </row>
    <row r="52" spans="8:8" x14ac:dyDescent="0.25">
      <c r="H52" s="644"/>
    </row>
    <row r="53" spans="8:8" x14ac:dyDescent="0.25">
      <c r="H53" s="644"/>
    </row>
    <row r="54" spans="8:8" x14ac:dyDescent="0.25">
      <c r="H54" s="644"/>
    </row>
    <row r="55" spans="8:8" x14ac:dyDescent="0.25">
      <c r="H55" s="644"/>
    </row>
    <row r="56" spans="8:8" x14ac:dyDescent="0.25">
      <c r="H56" s="644"/>
    </row>
    <row r="57" spans="8:8" x14ac:dyDescent="0.25">
      <c r="H57" s="644"/>
    </row>
    <row r="58" spans="8:8" x14ac:dyDescent="0.25">
      <c r="H58" s="644"/>
    </row>
    <row r="59" spans="8:8" x14ac:dyDescent="0.25">
      <c r="H59" s="644"/>
    </row>
    <row r="60" spans="8:8" x14ac:dyDescent="0.25">
      <c r="H60" s="644"/>
    </row>
    <row r="61" spans="8:8" x14ac:dyDescent="0.25">
      <c r="H61" s="644"/>
    </row>
    <row r="62" spans="8:8" x14ac:dyDescent="0.25">
      <c r="H62" s="644"/>
    </row>
    <row r="63" spans="8:8" x14ac:dyDescent="0.25">
      <c r="H63" s="644"/>
    </row>
    <row r="64" spans="8:8" x14ac:dyDescent="0.25">
      <c r="H64" s="644"/>
    </row>
    <row r="65" spans="8:8" x14ac:dyDescent="0.25">
      <c r="H65" s="644"/>
    </row>
    <row r="66" spans="8:8" x14ac:dyDescent="0.25">
      <c r="H66" s="644"/>
    </row>
    <row r="67" spans="8:8" x14ac:dyDescent="0.25">
      <c r="H67" s="644"/>
    </row>
    <row r="68" spans="8:8" x14ac:dyDescent="0.25">
      <c r="H68" s="644"/>
    </row>
    <row r="69" spans="8:8" x14ac:dyDescent="0.25">
      <c r="H69" s="644"/>
    </row>
    <row r="70" spans="8:8" x14ac:dyDescent="0.25">
      <c r="H70" s="644"/>
    </row>
    <row r="71" spans="8:8" x14ac:dyDescent="0.25">
      <c r="H71" s="644"/>
    </row>
    <row r="72" spans="8:8" x14ac:dyDescent="0.25">
      <c r="H72" s="644"/>
    </row>
    <row r="73" spans="8:8" x14ac:dyDescent="0.25">
      <c r="H73" s="644"/>
    </row>
    <row r="74" spans="8:8" x14ac:dyDescent="0.25">
      <c r="H74" s="644"/>
    </row>
    <row r="75" spans="8:8" x14ac:dyDescent="0.25">
      <c r="H75" s="644"/>
    </row>
    <row r="76" spans="8:8" x14ac:dyDescent="0.25">
      <c r="H76" s="644"/>
    </row>
    <row r="77" spans="8:8" x14ac:dyDescent="0.25">
      <c r="H77" s="644"/>
    </row>
    <row r="78" spans="8:8" x14ac:dyDescent="0.25">
      <c r="H78" s="644"/>
    </row>
    <row r="79" spans="8:8" x14ac:dyDescent="0.25">
      <c r="H79" s="644"/>
    </row>
    <row r="80" spans="8:8" x14ac:dyDescent="0.25">
      <c r="H80" s="644"/>
    </row>
    <row r="81" spans="8:8" x14ac:dyDescent="0.25">
      <c r="H81" s="644"/>
    </row>
    <row r="82" spans="8:8" x14ac:dyDescent="0.25">
      <c r="H82" s="644"/>
    </row>
    <row r="83" spans="8:8" x14ac:dyDescent="0.25">
      <c r="H83" s="644"/>
    </row>
    <row r="84" spans="8:8" x14ac:dyDescent="0.25">
      <c r="H84" s="644"/>
    </row>
    <row r="85" spans="8:8" x14ac:dyDescent="0.25">
      <c r="H85" s="644"/>
    </row>
    <row r="86" spans="8:8" x14ac:dyDescent="0.25">
      <c r="H86" s="644"/>
    </row>
    <row r="87" spans="8:8" x14ac:dyDescent="0.25">
      <c r="H87" s="644"/>
    </row>
    <row r="88" spans="8:8" x14ac:dyDescent="0.25">
      <c r="H88" s="644"/>
    </row>
    <row r="89" spans="8:8" x14ac:dyDescent="0.25">
      <c r="H89" s="644"/>
    </row>
    <row r="90" spans="8:8" x14ac:dyDescent="0.25">
      <c r="H90" s="644"/>
    </row>
    <row r="91" spans="8:8" x14ac:dyDescent="0.25">
      <c r="H91" s="644"/>
    </row>
    <row r="92" spans="8:8" x14ac:dyDescent="0.25">
      <c r="H92" s="644"/>
    </row>
    <row r="93" spans="8:8" x14ac:dyDescent="0.25">
      <c r="H93" s="644"/>
    </row>
    <row r="94" spans="8:8" x14ac:dyDescent="0.25">
      <c r="H94" s="644"/>
    </row>
    <row r="95" spans="8:8" x14ac:dyDescent="0.25">
      <c r="H95" s="644"/>
    </row>
    <row r="96" spans="8:8" x14ac:dyDescent="0.25">
      <c r="H96" s="644"/>
    </row>
    <row r="97" spans="8:8" x14ac:dyDescent="0.25">
      <c r="H97" s="644"/>
    </row>
    <row r="98" spans="8:8" x14ac:dyDescent="0.25">
      <c r="H98" s="644"/>
    </row>
    <row r="99" spans="8:8" x14ac:dyDescent="0.25">
      <c r="H99" s="644"/>
    </row>
    <row r="100" spans="8:8" x14ac:dyDescent="0.25">
      <c r="H100" s="644"/>
    </row>
    <row r="101" spans="8:8" x14ac:dyDescent="0.25">
      <c r="H101" s="644"/>
    </row>
    <row r="102" spans="8:8" x14ac:dyDescent="0.25">
      <c r="H102" s="644"/>
    </row>
    <row r="103" spans="8:8" x14ac:dyDescent="0.25">
      <c r="H103" s="644"/>
    </row>
    <row r="104" spans="8:8" x14ac:dyDescent="0.25">
      <c r="H104" s="644"/>
    </row>
    <row r="105" spans="8:8" x14ac:dyDescent="0.25">
      <c r="H105" s="644"/>
    </row>
    <row r="106" spans="8:8" x14ac:dyDescent="0.25">
      <c r="H106" s="644"/>
    </row>
    <row r="107" spans="8:8" x14ac:dyDescent="0.25">
      <c r="H107" s="644"/>
    </row>
    <row r="108" spans="8:8" x14ac:dyDescent="0.25">
      <c r="H108" s="644"/>
    </row>
    <row r="109" spans="8:8" x14ac:dyDescent="0.25">
      <c r="H109" s="644"/>
    </row>
    <row r="110" spans="8:8" x14ac:dyDescent="0.25">
      <c r="H110" s="644"/>
    </row>
    <row r="111" spans="8:8" x14ac:dyDescent="0.25">
      <c r="H111" s="644"/>
    </row>
    <row r="112" spans="8:8" x14ac:dyDescent="0.25">
      <c r="H112" s="644"/>
    </row>
    <row r="113" spans="8:8" x14ac:dyDescent="0.25">
      <c r="H113" s="644"/>
    </row>
    <row r="114" spans="8:8" x14ac:dyDescent="0.25">
      <c r="H114" s="644"/>
    </row>
    <row r="115" spans="8:8" x14ac:dyDescent="0.25">
      <c r="H115" s="644"/>
    </row>
    <row r="116" spans="8:8" x14ac:dyDescent="0.25">
      <c r="H116" s="644"/>
    </row>
    <row r="117" spans="8:8" x14ac:dyDescent="0.25">
      <c r="H117" s="644"/>
    </row>
    <row r="118" spans="8:8" x14ac:dyDescent="0.25">
      <c r="H118" s="644"/>
    </row>
    <row r="119" spans="8:8" x14ac:dyDescent="0.25">
      <c r="H119" s="644"/>
    </row>
    <row r="120" spans="8:8" x14ac:dyDescent="0.25">
      <c r="H120" s="644"/>
    </row>
    <row r="121" spans="8:8" x14ac:dyDescent="0.25">
      <c r="H121" s="644"/>
    </row>
    <row r="122" spans="8:8" x14ac:dyDescent="0.25">
      <c r="H122" s="644"/>
    </row>
    <row r="123" spans="8:8" x14ac:dyDescent="0.25">
      <c r="H123" s="644"/>
    </row>
    <row r="124" spans="8:8" x14ac:dyDescent="0.25">
      <c r="H124" s="644"/>
    </row>
    <row r="125" spans="8:8" x14ac:dyDescent="0.25">
      <c r="H125" s="644"/>
    </row>
    <row r="126" spans="8:8" x14ac:dyDescent="0.25">
      <c r="H126" s="644"/>
    </row>
    <row r="127" spans="8:8" x14ac:dyDescent="0.25">
      <c r="H127" s="644"/>
    </row>
    <row r="128" spans="8:8" x14ac:dyDescent="0.25">
      <c r="H128" s="644"/>
    </row>
    <row r="129" spans="8:8" x14ac:dyDescent="0.25">
      <c r="H129" s="644"/>
    </row>
    <row r="130" spans="8:8" x14ac:dyDescent="0.25">
      <c r="H130" s="644"/>
    </row>
    <row r="131" spans="8:8" x14ac:dyDescent="0.25">
      <c r="H131" s="644"/>
    </row>
    <row r="132" spans="8:8" x14ac:dyDescent="0.25">
      <c r="H132" s="644"/>
    </row>
    <row r="133" spans="8:8" x14ac:dyDescent="0.25">
      <c r="H133" s="644"/>
    </row>
    <row r="134" spans="8:8" x14ac:dyDescent="0.25">
      <c r="H134" s="644"/>
    </row>
    <row r="135" spans="8:8" x14ac:dyDescent="0.25">
      <c r="H135" s="644"/>
    </row>
    <row r="136" spans="8:8" x14ac:dyDescent="0.25">
      <c r="H136" s="644"/>
    </row>
    <row r="137" spans="8:8" x14ac:dyDescent="0.25">
      <c r="H137" s="644"/>
    </row>
    <row r="138" spans="8:8" x14ac:dyDescent="0.25">
      <c r="H138" s="644"/>
    </row>
    <row r="139" spans="8:8" x14ac:dyDescent="0.25">
      <c r="H139" s="644"/>
    </row>
    <row r="140" spans="8:8" x14ac:dyDescent="0.25">
      <c r="H140" s="644"/>
    </row>
    <row r="141" spans="8:8" x14ac:dyDescent="0.25">
      <c r="H141" s="644"/>
    </row>
    <row r="142" spans="8:8" x14ac:dyDescent="0.25">
      <c r="H142" s="644"/>
    </row>
    <row r="143" spans="8:8" x14ac:dyDescent="0.25">
      <c r="H143" s="644"/>
    </row>
    <row r="144" spans="8:8" x14ac:dyDescent="0.25">
      <c r="H144" s="644"/>
    </row>
    <row r="145" spans="8:8" x14ac:dyDescent="0.25">
      <c r="H145" s="644"/>
    </row>
    <row r="146" spans="8:8" x14ac:dyDescent="0.25">
      <c r="H146" s="644"/>
    </row>
    <row r="147" spans="8:8" x14ac:dyDescent="0.25">
      <c r="H147" s="644"/>
    </row>
    <row r="148" spans="8:8" x14ac:dyDescent="0.25">
      <c r="H148" s="644"/>
    </row>
    <row r="149" spans="8:8" x14ac:dyDescent="0.25">
      <c r="H149" s="644"/>
    </row>
    <row r="150" spans="8:8" x14ac:dyDescent="0.25">
      <c r="H150" s="644"/>
    </row>
    <row r="151" spans="8:8" x14ac:dyDescent="0.25">
      <c r="H151" s="644"/>
    </row>
    <row r="152" spans="8:8" x14ac:dyDescent="0.25">
      <c r="H152" s="644"/>
    </row>
    <row r="153" spans="8:8" x14ac:dyDescent="0.25">
      <c r="H153" s="644"/>
    </row>
    <row r="154" spans="8:8" x14ac:dyDescent="0.25">
      <c r="H154" s="644"/>
    </row>
    <row r="155" spans="8:8" x14ac:dyDescent="0.25">
      <c r="H155" s="644"/>
    </row>
    <row r="156" spans="8:8" x14ac:dyDescent="0.25">
      <c r="H156" s="644"/>
    </row>
    <row r="157" spans="8:8" x14ac:dyDescent="0.25">
      <c r="H157" s="644"/>
    </row>
    <row r="158" spans="8:8" x14ac:dyDescent="0.25">
      <c r="H158" s="644"/>
    </row>
    <row r="159" spans="8:8" x14ac:dyDescent="0.25">
      <c r="H159" s="644"/>
    </row>
    <row r="160" spans="8:8" x14ac:dyDescent="0.25">
      <c r="H160" s="644"/>
    </row>
    <row r="161" spans="8:8" x14ac:dyDescent="0.25">
      <c r="H161" s="644"/>
    </row>
    <row r="162" spans="8:8" x14ac:dyDescent="0.25">
      <c r="H162" s="644"/>
    </row>
    <row r="163" spans="8:8" x14ac:dyDescent="0.25">
      <c r="H163" s="644"/>
    </row>
    <row r="164" spans="8:8" x14ac:dyDescent="0.25">
      <c r="H164" s="644"/>
    </row>
    <row r="165" spans="8:8" x14ac:dyDescent="0.25">
      <c r="H165" s="644"/>
    </row>
    <row r="166" spans="8:8" x14ac:dyDescent="0.25">
      <c r="H166" s="644"/>
    </row>
    <row r="167" spans="8:8" x14ac:dyDescent="0.25">
      <c r="H167" s="644"/>
    </row>
    <row r="168" spans="8:8" x14ac:dyDescent="0.25">
      <c r="H168" s="644"/>
    </row>
    <row r="169" spans="8:8" x14ac:dyDescent="0.25">
      <c r="H169" s="644"/>
    </row>
    <row r="170" spans="8:8" x14ac:dyDescent="0.25">
      <c r="H170" s="644"/>
    </row>
    <row r="171" spans="8:8" x14ac:dyDescent="0.25">
      <c r="H171" s="644"/>
    </row>
  </sheetData>
  <mergeCells count="24">
    <mergeCell ref="A12:E12"/>
    <mergeCell ref="A19:E19"/>
    <mergeCell ref="A18:G18"/>
    <mergeCell ref="A17:E17"/>
    <mergeCell ref="A16:E16"/>
    <mergeCell ref="A13:E13"/>
    <mergeCell ref="A14:E14"/>
    <mergeCell ref="A15:G15"/>
    <mergeCell ref="A24:G24"/>
    <mergeCell ref="H25:H171"/>
    <mergeCell ref="A22:E22"/>
    <mergeCell ref="A2:H2"/>
    <mergeCell ref="A8:E8"/>
    <mergeCell ref="F4:H4"/>
    <mergeCell ref="F5:F6"/>
    <mergeCell ref="G5:H5"/>
    <mergeCell ref="A4:E6"/>
    <mergeCell ref="A7:G7"/>
    <mergeCell ref="A20:G20"/>
    <mergeCell ref="A23:G23"/>
    <mergeCell ref="A21:E21"/>
    <mergeCell ref="A9:E9"/>
    <mergeCell ref="A10:E10"/>
    <mergeCell ref="A11:E11"/>
  </mergeCells>
  <phoneticPr fontId="4" type="noConversion"/>
  <pageMargins left="0.59055118110236227" right="0.59055118110236227" top="0.98425196850393704" bottom="0.39370078740157483" header="0.51181102362204722" footer="0.51181102362204722"/>
  <pageSetup paperSize="9" scale="81" orientation="portrait" r:id="rId1"/>
  <headerFooter alignWithMargins="0">
    <oddHeader xml:space="preserve">&amp;C
&amp;R9 sz. melléklet
......../2024.(VIII.29.) Egyek.Önk.
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23</vt:i4>
      </vt:variant>
      <vt:variant>
        <vt:lpstr>Névvel ellátott tartományok</vt:lpstr>
      </vt:variant>
      <vt:variant>
        <vt:i4>14</vt:i4>
      </vt:variant>
    </vt:vector>
  </HeadingPairs>
  <TitlesOfParts>
    <vt:vector size="37" baseType="lpstr">
      <vt:lpstr>Bevétel 1.melléklet</vt:lpstr>
      <vt:lpstr>Bevétel Önkormányzat 2. </vt:lpstr>
      <vt:lpstr>Bevétel Önk.köt.fel.3.</vt:lpstr>
      <vt:lpstr>Bevétel önk.önként váll.4.</vt:lpstr>
      <vt:lpstr>Bevétel Polg.Hivatal 5. </vt:lpstr>
      <vt:lpstr>Bev. Polg.Hiv. köt.fel. 6.</vt:lpstr>
      <vt:lpstr>Bevétel Könyvtár-Műv.h. 7.</vt:lpstr>
      <vt:lpstr>Bev.Könyvt.Műv.h.köt.fel.8.</vt:lpstr>
      <vt:lpstr>Támogatás 9.</vt:lpstr>
      <vt:lpstr>Kiadások 10. m.</vt:lpstr>
      <vt:lpstr>önkormányzat kiadásai 11. </vt:lpstr>
      <vt:lpstr>önk.köt.fel.kiadásai 12.</vt:lpstr>
      <vt:lpstr>Önk.önként.váll.fel.kiad.13.</vt:lpstr>
      <vt:lpstr>Polg.Hivatal kiadásai 14.</vt:lpstr>
      <vt:lpstr>Polg.Hiv.köt.fel.kiad.15.mell.</vt:lpstr>
      <vt:lpstr>Könyvtár és Műv.H. kiadásai 16.</vt:lpstr>
      <vt:lpstr>Könyvt.és Műv.H.köt.fel.k.17.</vt:lpstr>
      <vt:lpstr>Működési kiadások 18.</vt:lpstr>
      <vt:lpstr>Felhalmozás 19.</vt:lpstr>
      <vt:lpstr>Mérleg 20. m.</vt:lpstr>
      <vt:lpstr>Előirányzat felh. 21.</vt:lpstr>
      <vt:lpstr>mérleg 3 éves 22.mell.</vt:lpstr>
      <vt:lpstr>Tartalék 23. mell.</vt:lpstr>
      <vt:lpstr>'Támogatás 9.'!Nyomtatási_cím</vt:lpstr>
      <vt:lpstr>'Bev. Polg.Hiv. köt.fel. 6.'!Nyomtatási_terület</vt:lpstr>
      <vt:lpstr>Bev.Könyvt.Műv.h.köt.fel.8.!Nyomtatási_terület</vt:lpstr>
      <vt:lpstr>'Bevétel 1.melléklet'!Nyomtatási_terület</vt:lpstr>
      <vt:lpstr>'Bevétel Polg.Hivatal 5. '!Nyomtatási_terület</vt:lpstr>
      <vt:lpstr>'Kiadások 10. m.'!Nyomtatási_terület</vt:lpstr>
      <vt:lpstr>'Mérleg 20. m.'!Nyomtatási_terület</vt:lpstr>
      <vt:lpstr>'mérleg 3 éves 22.mell.'!Nyomtatási_terület</vt:lpstr>
      <vt:lpstr>'önk.köt.fel.kiadásai 12.'!Nyomtatási_terület</vt:lpstr>
      <vt:lpstr>'önkormányzat kiadásai 11. '!Nyomtatási_terület</vt:lpstr>
      <vt:lpstr>Polg.Hiv.köt.fel.kiad.15.mell.!Nyomtatási_terület</vt:lpstr>
      <vt:lpstr>'Polg.Hivatal kiadásai 14.'!Nyomtatási_terület</vt:lpstr>
      <vt:lpstr>'Támogatás 9.'!Nyomtatási_terület</vt:lpstr>
      <vt:lpstr>'Tartalék 23. mell.'!Nyomtatási_terület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ZSUZSA</cp:lastModifiedBy>
  <cp:lastPrinted>2024-02-20T10:03:55Z</cp:lastPrinted>
  <dcterms:created xsi:type="dcterms:W3CDTF">1999-11-19T07:39:00Z</dcterms:created>
  <dcterms:modified xsi:type="dcterms:W3CDTF">2024-08-17T15:09:20Z</dcterms:modified>
</cp:coreProperties>
</file>